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y_abd\Downloads\"/>
    </mc:Choice>
  </mc:AlternateContent>
  <xr:revisionPtr revIDLastSave="0" documentId="13_ncr:1_{DACE3D61-3B54-4F62-8388-549863EAAE3E}" xr6:coauthVersionLast="47" xr6:coauthVersionMax="47" xr10:uidLastSave="{00000000-0000-0000-0000-000000000000}"/>
  <bookViews>
    <workbookView xWindow="-110" yWindow="-110" windowWidth="25820" windowHeight="15500" tabRatio="500" xr2:uid="{00000000-000D-0000-FFFF-FFFF00000000}"/>
  </bookViews>
  <sheets>
    <sheet name="Attendance Tracker" sheetId="1" r:id="rId1"/>
    <sheet name="Summary" sheetId="2" r:id="rId2"/>
  </sheets>
  <definedNames>
    <definedName name="_xlnm._FilterDatabase" localSheetId="0" hidden="1">'Attendance Tracker'!$A$6:$G$36</definedName>
    <definedName name="_xlnm.Print_Titles" localSheetId="0">'Attendance Tracker'!$5:$6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3" authorId="0" shapeId="0" xr:uid="{00000000-0006-0000-0000-000001000000}">
      <text>
        <r>
          <rPr>
            <sz val="10"/>
            <rFont val="Arial"/>
            <family val="2"/>
          </rPr>
          <t>Change the month number (1-12) and the whole sheet re-dates itself.</t>
        </r>
      </text>
    </comment>
    <comment ref="B4" authorId="0" shapeId="0" xr:uid="{00000000-0006-0000-0000-000002000000}">
      <text>
        <r>
          <rPr>
            <sz val="10"/>
            <rFont val="Arial"/>
            <family val="2"/>
          </rPr>
          <t>Type "Fri-Sat", "Sat-Sun" or "None". Weekend columns are shaded automatically.</t>
        </r>
      </text>
    </comment>
  </commentList>
</comments>
</file>

<file path=xl/sharedStrings.xml><?xml version="1.0" encoding="utf-8"?>
<sst xmlns="http://schemas.openxmlformats.org/spreadsheetml/2006/main" count="104" uniqueCount="78">
  <si>
    <t>MONTHLY ATTENDANCE TRACKER</t>
  </si>
  <si>
    <t>Enter 1 = Present   |   0 = Absent   |   0.5 = Half day   |   leave blank = not applicable. Icons, percentages and bars update automatically.</t>
  </si>
  <si>
    <t>Month</t>
  </si>
  <si>
    <t>Year</t>
  </si>
  <si>
    <t>Period</t>
  </si>
  <si>
    <t>Weekend</t>
  </si>
  <si>
    <t>Fri-Sat</t>
  </si>
  <si>
    <t>Days in month</t>
  </si>
  <si>
    <t>Team avg.</t>
  </si>
  <si>
    <t>#</t>
  </si>
  <si>
    <t>Employee Name</t>
  </si>
  <si>
    <t>Department</t>
  </si>
  <si>
    <t>Attended %</t>
  </si>
  <si>
    <t>Not Attended %</t>
  </si>
  <si>
    <t>Present (days)</t>
  </si>
  <si>
    <t>Absent (days)</t>
  </si>
  <si>
    <t>James Carter</t>
  </si>
  <si>
    <t>Operations</t>
  </si>
  <si>
    <t>Michael Reed</t>
  </si>
  <si>
    <t>Daniel Hughes</t>
  </si>
  <si>
    <t>Matthew Brooks</t>
  </si>
  <si>
    <t>David Nelson</t>
  </si>
  <si>
    <t>Quality</t>
  </si>
  <si>
    <t>Christopher Lane</t>
  </si>
  <si>
    <t>Andrew Foster</t>
  </si>
  <si>
    <t>Joshua Bennett</t>
  </si>
  <si>
    <t>Ryan Mitchell</t>
  </si>
  <si>
    <t>Production</t>
  </si>
  <si>
    <t>Ethan Ward</t>
  </si>
  <si>
    <t>Emily Turner</t>
  </si>
  <si>
    <t>Sarah Coleman</t>
  </si>
  <si>
    <t>Jessica Warren</t>
  </si>
  <si>
    <t>Ashley Grant</t>
  </si>
  <si>
    <t>HSE</t>
  </si>
  <si>
    <t>Amanda Fletcher</t>
  </si>
  <si>
    <t>Megan Rivera</t>
  </si>
  <si>
    <t>Lauren Barnes</t>
  </si>
  <si>
    <t>Maintenance</t>
  </si>
  <si>
    <t>Hannah Price</t>
  </si>
  <si>
    <t>Olivia Sanders</t>
  </si>
  <si>
    <t>Sophia Bishop</t>
  </si>
  <si>
    <t>Noah Griffin</t>
  </si>
  <si>
    <t>Warehouse</t>
  </si>
  <si>
    <t>Liam Porter</t>
  </si>
  <si>
    <t>Mason Hayes</t>
  </si>
  <si>
    <t>Lucas Dean</t>
  </si>
  <si>
    <t>Ava Morrison</t>
  </si>
  <si>
    <t>Admin</t>
  </si>
  <si>
    <t>Mia Sullivan</t>
  </si>
  <si>
    <t>Chloe Watts</t>
  </si>
  <si>
    <t>Isabella Reyes</t>
  </si>
  <si>
    <t>Ella Hoffman</t>
  </si>
  <si>
    <t>Grace Marshall</t>
  </si>
  <si>
    <t>DAILY ATTENDANCE %</t>
  </si>
  <si>
    <t>LEGEND / HOW TO USE</t>
  </si>
  <si>
    <t>1</t>
  </si>
  <si>
    <t>Present  → green check icon</t>
  </si>
  <si>
    <t>0.5</t>
  </si>
  <si>
    <t>Half day → amber warning icon</t>
  </si>
  <si>
    <t>0</t>
  </si>
  <si>
    <t>Absent   → red cross icon</t>
  </si>
  <si>
    <t>(blank)</t>
  </si>
  <si>
    <t>Not applicable – excluded from the % calculation</t>
  </si>
  <si>
    <t>Yellow cells</t>
  </si>
  <si>
    <t>The only cells you edit up top: Month, Year, Weekend</t>
  </si>
  <si>
    <t>Grey columns</t>
  </si>
  <si>
    <t>Weekend / non-existent days – shaded automatically</t>
  </si>
  <si>
    <t>Note: the 30 employees and their daily marks are sample data supplied to demonstrate the formatting — overwrite them with your own.</t>
  </si>
  <si>
    <t>ATTENDANCE SUMMARY</t>
  </si>
  <si>
    <t>Employees tracked</t>
  </si>
  <si>
    <t>Team attendance rate</t>
  </si>
  <si>
    <t>Total days present</t>
  </si>
  <si>
    <t>Total days absent</t>
  </si>
  <si>
    <t>Perfect attendance (100%)</t>
  </si>
  <si>
    <t>Below 90% target</t>
  </si>
  <si>
    <t>Employee</t>
  </si>
  <si>
    <t>Present</t>
  </si>
  <si>
    <t>Absent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</si>
</sst>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ddd"/>
    <numFmt numFmtId="166" formatCode="0.0"/>
    <numFmt numFmtId="167" formatCode="0.#"/>
  </numFmts>
  <fonts count="21" x14ac:knownFonts="1">
    <font>
      <sz val="11"/>
      <color theme="1"/>
      <name val="Calibri"/>
      <family val="2"/>
      <charset val="1"/>
    </font>
    <font>
      <b/>
      <sz val="16"/>
      <color rgb="FFFFFFFF"/>
      <name val="Arial"/>
      <charset val="1"/>
    </font>
    <font>
      <i/>
      <sz val="9"/>
      <color rgb="FFFFFFFF"/>
      <name val="Arial"/>
      <charset val="1"/>
    </font>
    <font>
      <b/>
      <sz val="10"/>
      <color rgb="FF1F3864"/>
      <name val="Arial"/>
      <charset val="1"/>
    </font>
    <font>
      <b/>
      <sz val="10"/>
      <color rgb="FF0000FF"/>
      <name val="Arial"/>
      <charset val="1"/>
    </font>
    <font>
      <b/>
      <sz val="11"/>
      <color rgb="FF1F3864"/>
      <name val="Arial"/>
      <charset val="1"/>
    </font>
    <font>
      <b/>
      <sz val="10"/>
      <color rgb="FF000000"/>
      <name val="Arial"/>
      <charset val="1"/>
    </font>
    <font>
      <b/>
      <sz val="10"/>
      <color rgb="FFFFFFFF"/>
      <name val="Arial"/>
      <charset val="1"/>
    </font>
    <font>
      <b/>
      <sz val="8"/>
      <color rgb="FFFFFFFF"/>
      <name val="Arial"/>
      <charset val="1"/>
    </font>
    <font>
      <b/>
      <sz val="9"/>
      <color rgb="FFFFFFFF"/>
      <name val="Arial"/>
      <charset val="1"/>
    </font>
    <font>
      <sz val="9"/>
      <color rgb="FF000000"/>
      <name val="Arial"/>
      <charset val="1"/>
    </font>
    <font>
      <sz val="10"/>
      <color rgb="FF000000"/>
      <name val="Arial"/>
      <charset val="1"/>
    </font>
    <font>
      <sz val="9"/>
      <color rgb="FF595959"/>
      <name val="Arial"/>
      <charset val="1"/>
    </font>
    <font>
      <b/>
      <sz val="7"/>
      <color rgb="FFFFFFFF"/>
      <name val="Arial"/>
      <charset val="1"/>
    </font>
    <font>
      <b/>
      <sz val="9"/>
      <color rgb="FF000000"/>
      <name val="Arial"/>
      <charset val="1"/>
    </font>
    <font>
      <i/>
      <sz val="8"/>
      <color rgb="FF808080"/>
      <name val="Arial"/>
      <charset val="1"/>
    </font>
    <font>
      <sz val="10"/>
      <name val="Arial"/>
      <family val="2"/>
    </font>
    <font>
      <b/>
      <sz val="14"/>
      <color rgb="FFFFFFFF"/>
      <name val="Arial"/>
      <charset val="1"/>
    </font>
    <font>
      <b/>
      <sz val="11"/>
      <color rgb="FF000000"/>
      <name val="Arial"/>
      <charset val="1"/>
    </font>
    <font>
      <sz val="10"/>
      <color rgb="FF006400"/>
      <name val="Arial"/>
      <charset val="1"/>
    </font>
    <font>
      <sz val="9"/>
      <color rgb="FF006400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F5597"/>
        <bgColor rgb="FF1F3864"/>
      </patternFill>
    </fill>
    <fill>
      <patternFill patternType="solid">
        <fgColor rgb="FFFFF2CC"/>
        <bgColor rgb="FFF2F2F2"/>
      </patternFill>
    </fill>
    <fill>
      <patternFill patternType="solid">
        <fgColor rgb="FFF2F2F2"/>
        <bgColor rgb="FFE7E6E6"/>
      </patternFill>
    </fill>
    <fill>
      <patternFill patternType="solid">
        <fgColor rgb="FFD9E2F3"/>
        <bgColor rgb="FFE7E6E6"/>
      </patternFill>
    </fill>
  </fills>
  <borders count="4">
    <border>
      <left/>
      <right/>
      <top/>
      <bottom/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  <border>
      <left style="thin">
        <color rgb="FFB4C6E7"/>
      </left>
      <right style="thin">
        <color rgb="FFB4C6E7"/>
      </right>
      <top style="medium">
        <color rgb="FF1F3864"/>
      </top>
      <bottom/>
      <diagonal/>
    </border>
    <border>
      <left style="thin">
        <color rgb="FFB4C6E7"/>
      </left>
      <right style="thin">
        <color rgb="FFB4C6E7"/>
      </right>
      <top/>
      <bottom style="medium">
        <color rgb="FF1F38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7" fillId="2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right" vertical="center" indent="1"/>
    </xf>
    <xf numFmtId="0" fontId="7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0" borderId="0" xfId="0" applyFont="1" applyAlignment="1">
      <alignment horizontal="right" vertical="center"/>
    </xf>
    <xf numFmtId="1" fontId="4" fillId="4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left" vertical="center"/>
    </xf>
    <xf numFmtId="165" fontId="8" fillId="3" borderId="2" xfId="0" applyNumberFormat="1" applyFont="1" applyFill="1" applyBorder="1" applyAlignment="1">
      <alignment horizontal="center" vertical="center"/>
    </xf>
    <xf numFmtId="1" fontId="9" fillId="3" borderId="3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indent="1"/>
    </xf>
    <xf numFmtId="0" fontId="12" fillId="0" borderId="1" xfId="0" applyFont="1" applyBorder="1" applyAlignment="1">
      <alignment horizontal="left" vertical="center" indent="1"/>
    </xf>
    <xf numFmtId="9" fontId="6" fillId="0" borderId="1" xfId="0" applyNumberFormat="1" applyFont="1" applyBorder="1" applyAlignment="1">
      <alignment horizontal="left" vertical="center" indent="1"/>
    </xf>
    <xf numFmtId="166" fontId="11" fillId="0" borderId="1" xfId="0" applyNumberFormat="1" applyFon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 indent="1"/>
    </xf>
    <xf numFmtId="0" fontId="12" fillId="5" borderId="1" xfId="0" applyFont="1" applyFill="1" applyBorder="1" applyAlignment="1">
      <alignment horizontal="left" vertical="center" indent="1"/>
    </xf>
    <xf numFmtId="9" fontId="6" fillId="5" borderId="1" xfId="0" applyNumberFormat="1" applyFont="1" applyFill="1" applyBorder="1" applyAlignment="1">
      <alignment horizontal="left" vertical="center" indent="1"/>
    </xf>
    <xf numFmtId="166" fontId="11" fillId="5" borderId="1" xfId="0" applyNumberFormat="1" applyFont="1" applyFill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166" fontId="7" fillId="2" borderId="1" xfId="0" applyNumberFormat="1" applyFont="1" applyFill="1" applyBorder="1" applyAlignment="1">
      <alignment horizontal="center" vertical="center"/>
    </xf>
    <xf numFmtId="9" fontId="13" fillId="2" borderId="1" xfId="0" applyNumberFormat="1" applyFont="1" applyFill="1" applyBorder="1" applyAlignment="1">
      <alignment horizontal="center" vertical="center" textRotation="90"/>
    </xf>
    <xf numFmtId="0" fontId="5" fillId="0" borderId="0" xfId="0" applyFont="1"/>
    <xf numFmtId="0" fontId="14" fillId="4" borderId="1" xfId="0" applyFont="1" applyFill="1" applyBorder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5" fillId="0" borderId="0" xfId="0" applyFont="1"/>
    <xf numFmtId="0" fontId="3" fillId="6" borderId="1" xfId="0" applyFont="1" applyFill="1" applyBorder="1" applyAlignment="1">
      <alignment horizontal="left" vertical="center" indent="1"/>
    </xf>
    <xf numFmtId="0" fontId="18" fillId="0" borderId="1" xfId="0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/>
    </xf>
    <xf numFmtId="166" fontId="18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left" vertical="center" indent="1"/>
    </xf>
    <xf numFmtId="0" fontId="20" fillId="0" borderId="1" xfId="0" applyFont="1" applyBorder="1" applyAlignment="1">
      <alignment horizontal="left" vertical="center" indent="1"/>
    </xf>
    <xf numFmtId="9" fontId="19" fillId="0" borderId="1" xfId="0" applyNumberFormat="1" applyFont="1" applyBorder="1" applyAlignment="1">
      <alignment horizontal="center" vertical="center"/>
    </xf>
    <xf numFmtId="166" fontId="19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4">
    <dxf>
      <fill>
        <patternFill>
          <bgColor rgb="FFE7E6E6"/>
        </patternFill>
      </fill>
    </dxf>
    <dxf>
      <fill>
        <patternFill>
          <bgColor rgb="FFBFBFBF"/>
        </patternFill>
      </fill>
    </dxf>
    <dxf>
      <fill>
        <patternFill>
          <bgColor rgb="FF8EA9DB"/>
        </patternFill>
      </fill>
    </dxf>
    <dxf>
      <font>
        <b/>
        <sz val="10"/>
        <color rgb="FFC00000"/>
        <name val="Arial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6400"/>
      <rgbColor rgb="FF000080"/>
      <rgbColor rgb="FF808000"/>
      <rgbColor rgb="FF800080"/>
      <rgbColor rgb="FF008080"/>
      <rgbColor rgb="FFBFBFBF"/>
      <rgbColor rgb="FF808080"/>
      <rgbColor rgb="FF8EA9DB"/>
      <rgbColor rgb="FF993366"/>
      <rgbColor rgb="FFFFF2CC"/>
      <rgbColor rgb="FFF2F2F2"/>
      <rgbColor rgb="FF660066"/>
      <rgbColor rgb="FFFF8080"/>
      <rgbColor rgb="FF0066CC"/>
      <rgbColor rgb="FFB4C6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2F3"/>
      <rgbColor rgb="FFE7E6E6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  <pageSetUpPr fitToPage="1"/>
  </sheetPr>
  <dimension ref="A1:AL47"/>
  <sheetViews>
    <sheetView showGridLines="0" tabSelected="1" zoomScaleNormal="100" workbookViewId="0">
      <pane ySplit="6" topLeftCell="A7" activePane="bottomLeft" state="frozen"/>
      <selection pane="bottomLeft" activeCell="C13" sqref="C13"/>
    </sheetView>
  </sheetViews>
  <sheetFormatPr defaultColWidth="8.6328125" defaultRowHeight="14.5" x14ac:dyDescent="0.35"/>
  <cols>
    <col min="1" max="1" width="9.54296875" customWidth="1"/>
    <col min="2" max="2" width="22" customWidth="1"/>
    <col min="3" max="3" width="16" customWidth="1"/>
    <col min="4" max="4" width="12" customWidth="1"/>
    <col min="5" max="5" width="14" customWidth="1"/>
    <col min="6" max="7" width="12" customWidth="1"/>
    <col min="8" max="38" width="4.1796875" customWidth="1"/>
  </cols>
  <sheetData>
    <row r="1" spans="1:38" ht="30" customHeight="1" x14ac:dyDescent="0.3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18" customHeight="1" x14ac:dyDescent="0.3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6" t="s">
        <v>2</v>
      </c>
      <c r="B3" s="7">
        <v>8</v>
      </c>
      <c r="C3" s="6" t="s">
        <v>3</v>
      </c>
      <c r="D3" s="7">
        <v>2026</v>
      </c>
      <c r="E3" s="6" t="s">
        <v>4</v>
      </c>
      <c r="F3" s="8" t="str">
        <f>TEXT(DATE($D$3,$B$3,1),"MMMM YYYY")</f>
        <v>August 2026</v>
      </c>
    </row>
    <row r="4" spans="1:38" x14ac:dyDescent="0.35">
      <c r="A4" s="6" t="s">
        <v>5</v>
      </c>
      <c r="B4" s="9" t="s">
        <v>6</v>
      </c>
      <c r="C4" s="6" t="s">
        <v>7</v>
      </c>
      <c r="D4" s="10">
        <f>DAY(EOMONTH(DATE($D$3,$B$3,1),0))</f>
        <v>31</v>
      </c>
      <c r="E4" s="6" t="s">
        <v>8</v>
      </c>
      <c r="F4" s="11">
        <f>IFERROR(AVERAGE(D7:D36),0)</f>
        <v>0.91060606060606053</v>
      </c>
    </row>
    <row r="5" spans="1:38" ht="18" customHeight="1" x14ac:dyDescent="0.35">
      <c r="A5" s="3" t="s">
        <v>9</v>
      </c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12">
        <f>IF(1&lt;=$D$4,DATE($D$3,$B$3,1),"")</f>
        <v>46235</v>
      </c>
      <c r="I5" s="12">
        <f>IF(2&lt;=$D$4,DATE($D$3,$B$3,2),"")</f>
        <v>46236</v>
      </c>
      <c r="J5" s="12">
        <f>IF(3&lt;=$D$4,DATE($D$3,$B$3,3),"")</f>
        <v>46237</v>
      </c>
      <c r="K5" s="12">
        <f>IF(4&lt;=$D$4,DATE($D$3,$B$3,4),"")</f>
        <v>46238</v>
      </c>
      <c r="L5" s="12">
        <f>IF(5&lt;=$D$4,DATE($D$3,$B$3,5),"")</f>
        <v>46239</v>
      </c>
      <c r="M5" s="12">
        <f>IF(6&lt;=$D$4,DATE($D$3,$B$3,6),"")</f>
        <v>46240</v>
      </c>
      <c r="N5" s="12">
        <f>IF(7&lt;=$D$4,DATE($D$3,$B$3,7),"")</f>
        <v>46241</v>
      </c>
      <c r="O5" s="12">
        <f>IF(8&lt;=$D$4,DATE($D$3,$B$3,8),"")</f>
        <v>46242</v>
      </c>
      <c r="P5" s="12">
        <f>IF(9&lt;=$D$4,DATE($D$3,$B$3,9),"")</f>
        <v>46243</v>
      </c>
      <c r="Q5" s="12">
        <f>IF(10&lt;=$D$4,DATE($D$3,$B$3,10),"")</f>
        <v>46244</v>
      </c>
      <c r="R5" s="12">
        <f>IF(11&lt;=$D$4,DATE($D$3,$B$3,11),"")</f>
        <v>46245</v>
      </c>
      <c r="S5" s="12">
        <f>IF(12&lt;=$D$4,DATE($D$3,$B$3,12),"")</f>
        <v>46246</v>
      </c>
      <c r="T5" s="12">
        <f>IF(13&lt;=$D$4,DATE($D$3,$B$3,13),"")</f>
        <v>46247</v>
      </c>
      <c r="U5" s="12">
        <f>IF(14&lt;=$D$4,DATE($D$3,$B$3,14),"")</f>
        <v>46248</v>
      </c>
      <c r="V5" s="12">
        <f>IF(15&lt;=$D$4,DATE($D$3,$B$3,15),"")</f>
        <v>46249</v>
      </c>
      <c r="W5" s="12">
        <f>IF(16&lt;=$D$4,DATE($D$3,$B$3,16),"")</f>
        <v>46250</v>
      </c>
      <c r="X5" s="12">
        <f>IF(17&lt;=$D$4,DATE($D$3,$B$3,17),"")</f>
        <v>46251</v>
      </c>
      <c r="Y5" s="12">
        <f>IF(18&lt;=$D$4,DATE($D$3,$B$3,18),"")</f>
        <v>46252</v>
      </c>
      <c r="Z5" s="12">
        <f>IF(19&lt;=$D$4,DATE($D$3,$B$3,19),"")</f>
        <v>46253</v>
      </c>
      <c r="AA5" s="12">
        <f>IF(20&lt;=$D$4,DATE($D$3,$B$3,20),"")</f>
        <v>46254</v>
      </c>
      <c r="AB5" s="12">
        <f>IF(21&lt;=$D$4,DATE($D$3,$B$3,21),"")</f>
        <v>46255</v>
      </c>
      <c r="AC5" s="12">
        <f>IF(22&lt;=$D$4,DATE($D$3,$B$3,22),"")</f>
        <v>46256</v>
      </c>
      <c r="AD5" s="12">
        <f>IF(23&lt;=$D$4,DATE($D$3,$B$3,23),"")</f>
        <v>46257</v>
      </c>
      <c r="AE5" s="12">
        <f>IF(24&lt;=$D$4,DATE($D$3,$B$3,24),"")</f>
        <v>46258</v>
      </c>
      <c r="AF5" s="12">
        <f>IF(25&lt;=$D$4,DATE($D$3,$B$3,25),"")</f>
        <v>46259</v>
      </c>
      <c r="AG5" s="12">
        <f>IF(26&lt;=$D$4,DATE($D$3,$B$3,26),"")</f>
        <v>46260</v>
      </c>
      <c r="AH5" s="12">
        <f>IF(27&lt;=$D$4,DATE($D$3,$B$3,27),"")</f>
        <v>46261</v>
      </c>
      <c r="AI5" s="12">
        <f>IF(28&lt;=$D$4,DATE($D$3,$B$3,28),"")</f>
        <v>46262</v>
      </c>
      <c r="AJ5" s="12">
        <f>IF(29&lt;=$D$4,DATE($D$3,$B$3,29),"")</f>
        <v>46263</v>
      </c>
      <c r="AK5" s="12">
        <f>IF(30&lt;=$D$4,DATE($D$3,$B$3,30),"")</f>
        <v>46264</v>
      </c>
      <c r="AL5" s="12">
        <f>IF(31&lt;=$D$4,DATE($D$3,$B$3,31),"")</f>
        <v>46265</v>
      </c>
    </row>
    <row r="6" spans="1:38" ht="18" customHeight="1" x14ac:dyDescent="0.35">
      <c r="A6" s="3"/>
      <c r="B6" s="3"/>
      <c r="C6" s="3"/>
      <c r="D6" s="3"/>
      <c r="E6" s="3"/>
      <c r="F6" s="3"/>
      <c r="G6" s="3"/>
      <c r="H6" s="13">
        <f>IF(H5="","",1)</f>
        <v>1</v>
      </c>
      <c r="I6" s="13">
        <f>IF(I5="","",2)</f>
        <v>2</v>
      </c>
      <c r="J6" s="13">
        <f>IF(J5="","",3)</f>
        <v>3</v>
      </c>
      <c r="K6" s="13">
        <f>IF(K5="","",4)</f>
        <v>4</v>
      </c>
      <c r="L6" s="13">
        <f>IF(L5="","",5)</f>
        <v>5</v>
      </c>
      <c r="M6" s="13">
        <f>IF(M5="","",6)</f>
        <v>6</v>
      </c>
      <c r="N6" s="13">
        <f>IF(N5="","",7)</f>
        <v>7</v>
      </c>
      <c r="O6" s="13">
        <f>IF(O5="","",8)</f>
        <v>8</v>
      </c>
      <c r="P6" s="13">
        <f>IF(P5="","",9)</f>
        <v>9</v>
      </c>
      <c r="Q6" s="13">
        <f>IF(Q5="","",10)</f>
        <v>10</v>
      </c>
      <c r="R6" s="13">
        <f>IF(R5="","",11)</f>
        <v>11</v>
      </c>
      <c r="S6" s="13">
        <f>IF(S5="","",12)</f>
        <v>12</v>
      </c>
      <c r="T6" s="13">
        <f>IF(T5="","",13)</f>
        <v>13</v>
      </c>
      <c r="U6" s="13">
        <f>IF(U5="","",14)</f>
        <v>14</v>
      </c>
      <c r="V6" s="13">
        <f>IF(V5="","",15)</f>
        <v>15</v>
      </c>
      <c r="W6" s="13">
        <f>IF(W5="","",16)</f>
        <v>16</v>
      </c>
      <c r="X6" s="13">
        <f>IF(X5="","",17)</f>
        <v>17</v>
      </c>
      <c r="Y6" s="13">
        <f>IF(Y5="","",18)</f>
        <v>18</v>
      </c>
      <c r="Z6" s="13">
        <f>IF(Z5="","",19)</f>
        <v>19</v>
      </c>
      <c r="AA6" s="13">
        <f>IF(AA5="","",20)</f>
        <v>20</v>
      </c>
      <c r="AB6" s="13">
        <f>IF(AB5="","",21)</f>
        <v>21</v>
      </c>
      <c r="AC6" s="13">
        <f>IF(AC5="","",22)</f>
        <v>22</v>
      </c>
      <c r="AD6" s="13">
        <f>IF(AD5="","",23)</f>
        <v>23</v>
      </c>
      <c r="AE6" s="13">
        <f>IF(AE5="","",24)</f>
        <v>24</v>
      </c>
      <c r="AF6" s="13">
        <f>IF(AF5="","",25)</f>
        <v>25</v>
      </c>
      <c r="AG6" s="13">
        <f>IF(AG5="","",26)</f>
        <v>26</v>
      </c>
      <c r="AH6" s="13">
        <f>IF(AH5="","",27)</f>
        <v>27</v>
      </c>
      <c r="AI6" s="13">
        <f>IF(AI5="","",28)</f>
        <v>28</v>
      </c>
      <c r="AJ6" s="13">
        <f>IF(AJ5="","",29)</f>
        <v>29</v>
      </c>
      <c r="AK6" s="13">
        <f>IF(AK5="","",30)</f>
        <v>30</v>
      </c>
      <c r="AL6" s="13">
        <f>IF(AL5="","",31)</f>
        <v>31</v>
      </c>
    </row>
    <row r="7" spans="1:38" ht="16.5" customHeight="1" x14ac:dyDescent="0.35">
      <c r="A7" s="14">
        <v>1</v>
      </c>
      <c r="B7" s="15"/>
      <c r="C7" s="16"/>
      <c r="D7" s="17">
        <f t="shared" ref="D7:D36" si="0">IF(COUNT($H7:$AL7)=0,0,SUM($H7:$AL7)/COUNT($H7:$AL7))</f>
      </c>
      <c r="E7" s="17">
        <f t="shared" ref="E7:E36" si="1">IF(COUNT($H7:$AL7)=0,0,1-D7)</f>
      </c>
      <c r="F7" s="18">
        <f t="shared" ref="F7:F36" si="2">SUM($H7:$AL7)</f>
      </c>
      <c r="G7" s="18">
        <f t="shared" ref="G7:G36" si="3">COUNT($H7:$AL7)-SUM($H7:$AL7)</f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</row>
    <row r="8" spans="1:38" ht="16.5" customHeight="1" x14ac:dyDescent="0.35">
      <c r="A8" s="20">
        <v>2</v>
      </c>
      <c r="B8" s="21"/>
      <c r="C8" s="22"/>
      <c r="D8" s="23">
        <f t="shared" si="0"/>
        <v>1</v>
      </c>
      <c r="E8" s="23">
        <f t="shared" si="1"/>
        <v>0</v>
      </c>
      <c r="F8" s="24">
        <f t="shared" si="2"/>
        <v>22</v>
      </c>
      <c r="G8" s="24">
        <f t="shared" si="3"/>
        <v>0</v>
      </c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</row>
    <row r="9" spans="1:38" ht="16.5" customHeight="1" x14ac:dyDescent="0.35">
      <c r="A9" s="14">
        <v>3</v>
      </c>
      <c r="B9" s="15"/>
      <c r="C9" s="16"/>
      <c r="D9" s="17">
        <f t="shared" si="0"/>
        <v>1</v>
      </c>
      <c r="E9" s="17">
        <f t="shared" si="1"/>
        <v>0</v>
      </c>
      <c r="F9" s="18">
        <f t="shared" si="2"/>
        <v>22</v>
      </c>
      <c r="G9" s="18">
        <f t="shared" si="3"/>
        <v>0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</row>
    <row r="10" spans="1:38" ht="16.5" customHeight="1" x14ac:dyDescent="0.35">
      <c r="A10" s="20">
        <v>4</v>
      </c>
      <c r="B10" s="21"/>
      <c r="C10" s="22"/>
      <c r="D10" s="23">
        <f t="shared" si="0"/>
        <v>1</v>
      </c>
      <c r="E10" s="23">
        <f t="shared" si="1"/>
        <v>0</v>
      </c>
      <c r="F10" s="24">
        <f t="shared" si="2"/>
        <v>22</v>
      </c>
      <c r="G10" s="24">
        <f t="shared" si="3"/>
        <v>0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</row>
    <row r="11" spans="1:38" ht="16.5" customHeight="1" x14ac:dyDescent="0.35">
      <c r="A11" s="14">
        <v>5</v>
      </c>
      <c r="B11" s="15"/>
      <c r="C11" s="16"/>
      <c r="D11" s="17">
        <f t="shared" si="0"/>
        <v>0.93181818181818177</v>
      </c>
      <c r="E11" s="17">
        <f t="shared" si="1"/>
        <v>6.8181818181818232E-2</v>
      </c>
      <c r="F11" s="18">
        <f t="shared" si="2"/>
        <v>20.5</v>
      </c>
      <c r="G11" s="18">
        <f t="shared" si="3"/>
        <v>1.5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</row>
    <row r="12" spans="1:38" ht="16.5" customHeight="1" x14ac:dyDescent="0.35">
      <c r="A12" s="20">
        <v>6</v>
      </c>
      <c r="B12" s="21"/>
      <c r="C12" s="22"/>
      <c r="D12" s="23">
        <f t="shared" si="0"/>
        <v>0.97727272727272729</v>
      </c>
      <c r="E12" s="23">
        <f t="shared" si="1"/>
        <v>2.2727272727272707E-2</v>
      </c>
      <c r="F12" s="24">
        <f t="shared" si="2"/>
        <v>21.5</v>
      </c>
      <c r="G12" s="24">
        <f t="shared" si="3"/>
        <v>0.5</v>
      </c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</row>
    <row r="13" spans="1:38" ht="16.5" customHeight="1" x14ac:dyDescent="0.35">
      <c r="A13" s="14">
        <v>7</v>
      </c>
      <c r="B13" s="15"/>
      <c r="C13" s="16"/>
      <c r="D13" s="17">
        <f t="shared" si="0"/>
        <v>0.86363636363636365</v>
      </c>
      <c r="E13" s="17">
        <f t="shared" si="1"/>
        <v>0.13636363636363635</v>
      </c>
      <c r="F13" s="18">
        <f t="shared" si="2"/>
        <v>19</v>
      </c>
      <c r="G13" s="18">
        <f t="shared" si="3"/>
        <v>3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</row>
    <row r="14" spans="1:38" ht="16.5" customHeight="1" x14ac:dyDescent="0.35">
      <c r="A14" s="20">
        <v>8</v>
      </c>
      <c r="B14" s="21"/>
      <c r="C14" s="22"/>
      <c r="D14" s="23">
        <f t="shared" si="0"/>
        <v>1</v>
      </c>
      <c r="E14" s="23">
        <f t="shared" si="1"/>
        <v>0</v>
      </c>
      <c r="F14" s="24">
        <f t="shared" si="2"/>
        <v>22</v>
      </c>
      <c r="G14" s="24">
        <f t="shared" si="3"/>
        <v>0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</row>
    <row r="15" spans="1:38" ht="16.5" customHeight="1" x14ac:dyDescent="0.35">
      <c r="A15" s="14">
        <v>9</v>
      </c>
      <c r="B15" s="15"/>
      <c r="C15" s="16"/>
      <c r="D15" s="17">
        <f t="shared" si="0"/>
        <v>0.86363636363636365</v>
      </c>
      <c r="E15" s="17">
        <f t="shared" si="1"/>
        <v>0.13636363636363635</v>
      </c>
      <c r="F15" s="18">
        <f t="shared" si="2"/>
        <v>19</v>
      </c>
      <c r="G15" s="18">
        <f t="shared" si="3"/>
        <v>3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</row>
    <row r="16" spans="1:38" ht="16.5" customHeight="1" x14ac:dyDescent="0.35">
      <c r="A16" s="20">
        <v>10</v>
      </c>
      <c r="B16" s="21"/>
      <c r="C16" s="22"/>
      <c r="D16" s="23">
        <f t="shared" si="0"/>
        <v>0.93181818181818177</v>
      </c>
      <c r="E16" s="23">
        <f t="shared" si="1"/>
        <v>6.8181818181818232E-2</v>
      </c>
      <c r="F16" s="24">
        <f t="shared" si="2"/>
        <v>20.5</v>
      </c>
      <c r="G16" s="24">
        <f t="shared" si="3"/>
        <v>1.5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</row>
    <row r="17" spans="1:38" ht="16.5" customHeight="1" x14ac:dyDescent="0.35">
      <c r="A17" s="14">
        <v>11</v>
      </c>
      <c r="B17" s="15"/>
      <c r="C17" s="16"/>
      <c r="D17" s="17">
        <f t="shared" si="0"/>
        <v>0.95454545454545459</v>
      </c>
      <c r="E17" s="17">
        <f t="shared" si="1"/>
        <v>4.5454545454545414E-2</v>
      </c>
      <c r="F17" s="18">
        <f t="shared" si="2"/>
        <v>21</v>
      </c>
      <c r="G17" s="18">
        <f t="shared" si="3"/>
        <v>1</v>
      </c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</row>
    <row r="18" spans="1:38" ht="16.5" customHeight="1" x14ac:dyDescent="0.35">
      <c r="A18" s="20">
        <v>12</v>
      </c>
      <c r="B18" s="21"/>
      <c r="C18" s="22"/>
      <c r="D18" s="23">
        <f t="shared" si="0"/>
        <v>0.97727272727272729</v>
      </c>
      <c r="E18" s="23">
        <f t="shared" si="1"/>
        <v>2.2727272727272707E-2</v>
      </c>
      <c r="F18" s="24">
        <f t="shared" si="2"/>
        <v>21.5</v>
      </c>
      <c r="G18" s="24">
        <f t="shared" si="3"/>
        <v>0.5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</row>
    <row r="19" spans="1:38" ht="16.5" customHeight="1" x14ac:dyDescent="0.35">
      <c r="A19" s="14">
        <v>13</v>
      </c>
      <c r="B19" s="15"/>
      <c r="C19" s="16"/>
      <c r="D19" s="17">
        <f t="shared" si="0"/>
        <v>0.93181818181818177</v>
      </c>
      <c r="E19" s="17">
        <f t="shared" si="1"/>
        <v>6.8181818181818232E-2</v>
      </c>
      <c r="F19" s="18">
        <f t="shared" si="2"/>
        <v>20.5</v>
      </c>
      <c r="G19" s="18">
        <f t="shared" si="3"/>
        <v>1.5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</row>
    <row r="20" spans="1:38" ht="16.5" customHeight="1" x14ac:dyDescent="0.35">
      <c r="A20" s="20">
        <v>14</v>
      </c>
      <c r="B20" s="21"/>
      <c r="C20" s="22"/>
      <c r="D20" s="23">
        <f t="shared" si="0"/>
        <v>1</v>
      </c>
      <c r="E20" s="23">
        <f t="shared" si="1"/>
        <v>0</v>
      </c>
      <c r="F20" s="24">
        <f t="shared" si="2"/>
        <v>22</v>
      </c>
      <c r="G20" s="24">
        <f t="shared" si="3"/>
        <v>0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</row>
    <row r="21" spans="1:38" ht="16.5" customHeight="1" x14ac:dyDescent="0.35">
      <c r="A21" s="14">
        <v>15</v>
      </c>
      <c r="B21" s="15"/>
      <c r="C21" s="16"/>
      <c r="D21" s="17">
        <f t="shared" si="0"/>
        <v>0.77272727272727271</v>
      </c>
      <c r="E21" s="17">
        <f t="shared" si="1"/>
        <v>0.22727272727272729</v>
      </c>
      <c r="F21" s="18">
        <f t="shared" si="2"/>
        <v>17</v>
      </c>
      <c r="G21" s="18">
        <f t="shared" si="3"/>
        <v>5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</row>
    <row r="22" spans="1:38" ht="16.5" customHeight="1" x14ac:dyDescent="0.35">
      <c r="A22" s="20">
        <v>16</v>
      </c>
      <c r="B22" s="21"/>
      <c r="C22" s="22"/>
      <c r="D22" s="23">
        <f t="shared" si="0"/>
        <v>0.77272727272727271</v>
      </c>
      <c r="E22" s="23">
        <f t="shared" si="1"/>
        <v>0.22727272727272729</v>
      </c>
      <c r="F22" s="24">
        <f t="shared" si="2"/>
        <v>17</v>
      </c>
      <c r="G22" s="24">
        <f t="shared" si="3"/>
        <v>5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</row>
    <row r="23" spans="1:38" ht="16.5" customHeight="1" x14ac:dyDescent="0.35">
      <c r="A23" s="14">
        <v>17</v>
      </c>
      <c r="B23" s="15"/>
      <c r="C23" s="16"/>
      <c r="D23" s="17">
        <f t="shared" si="0"/>
        <v>0.75</v>
      </c>
      <c r="E23" s="17">
        <f t="shared" si="1"/>
        <v>0.25</v>
      </c>
      <c r="F23" s="18">
        <f t="shared" si="2"/>
        <v>16.5</v>
      </c>
      <c r="G23" s="18">
        <f t="shared" si="3"/>
        <v>5.5</v>
      </c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</row>
    <row r="24" spans="1:38" ht="16.5" customHeight="1" x14ac:dyDescent="0.35">
      <c r="A24" s="20">
        <v>18</v>
      </c>
      <c r="B24" s="21"/>
      <c r="C24" s="22"/>
      <c r="D24" s="23">
        <f t="shared" si="0"/>
        <v>1</v>
      </c>
      <c r="E24" s="23">
        <f t="shared" si="1"/>
        <v>0</v>
      </c>
      <c r="F24" s="24">
        <f t="shared" si="2"/>
        <v>22</v>
      </c>
      <c r="G24" s="24">
        <f t="shared" si="3"/>
        <v>0</v>
      </c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</row>
    <row r="25" spans="1:38" ht="16.5" customHeight="1" x14ac:dyDescent="0.35">
      <c r="A25" s="14">
        <v>19</v>
      </c>
      <c r="B25" s="15"/>
      <c r="C25" s="16"/>
      <c r="D25" s="17">
        <f t="shared" si="0"/>
        <v>1</v>
      </c>
      <c r="E25" s="17">
        <f t="shared" si="1"/>
        <v>0</v>
      </c>
      <c r="F25" s="18">
        <f t="shared" si="2"/>
        <v>22</v>
      </c>
      <c r="G25" s="18">
        <f t="shared" si="3"/>
        <v>0</v>
      </c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</row>
    <row r="26" spans="1:38" ht="16.5" customHeight="1" x14ac:dyDescent="0.35">
      <c r="A26" s="20">
        <v>20</v>
      </c>
      <c r="B26" s="21"/>
      <c r="C26" s="22"/>
      <c r="D26" s="23">
        <f t="shared" si="0"/>
        <v>0.86363636363636365</v>
      </c>
      <c r="E26" s="23">
        <f t="shared" si="1"/>
        <v>0.13636363636363635</v>
      </c>
      <c r="F26" s="24">
        <f t="shared" si="2"/>
        <v>19</v>
      </c>
      <c r="G26" s="24">
        <f t="shared" si="3"/>
        <v>3</v>
      </c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</row>
    <row r="27" spans="1:38" ht="16.5" customHeight="1" x14ac:dyDescent="0.35">
      <c r="A27" s="14">
        <v>21</v>
      </c>
      <c r="B27" s="15"/>
      <c r="C27" s="16"/>
      <c r="D27" s="17">
        <f t="shared" si="0"/>
        <v>0.90909090909090906</v>
      </c>
      <c r="E27" s="17">
        <f t="shared" si="1"/>
        <v>9.0909090909090939E-2</v>
      </c>
      <c r="F27" s="18">
        <f t="shared" si="2"/>
        <v>20</v>
      </c>
      <c r="G27" s="18">
        <f t="shared" si="3"/>
        <v>2</v>
      </c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</row>
    <row r="28" spans="1:38" ht="16.5" customHeight="1" x14ac:dyDescent="0.35">
      <c r="A28" s="20">
        <v>22</v>
      </c>
      <c r="B28" s="21"/>
      <c r="C28" s="22"/>
      <c r="D28" s="23">
        <f t="shared" si="0"/>
        <v>0.77272727272727271</v>
      </c>
      <c r="E28" s="23">
        <f t="shared" si="1"/>
        <v>0.22727272727272729</v>
      </c>
      <c r="F28" s="24">
        <f t="shared" si="2"/>
        <v>17</v>
      </c>
      <c r="G28" s="24">
        <f t="shared" si="3"/>
        <v>5</v>
      </c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</row>
    <row r="29" spans="1:38" ht="16.5" customHeight="1" x14ac:dyDescent="0.35">
      <c r="A29" s="14">
        <v>23</v>
      </c>
      <c r="B29" s="15"/>
      <c r="C29" s="16"/>
      <c r="D29" s="17">
        <f t="shared" si="0"/>
        <v>0.95454545454545459</v>
      </c>
      <c r="E29" s="17">
        <f t="shared" si="1"/>
        <v>4.5454545454545414E-2</v>
      </c>
      <c r="F29" s="18">
        <f t="shared" si="2"/>
        <v>21</v>
      </c>
      <c r="G29" s="18">
        <f t="shared" si="3"/>
        <v>1</v>
      </c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</row>
    <row r="30" spans="1:38" ht="16.5" customHeight="1" x14ac:dyDescent="0.35">
      <c r="A30" s="20">
        <v>24</v>
      </c>
      <c r="B30" s="21"/>
      <c r="C30" s="22"/>
      <c r="D30" s="23">
        <f t="shared" si="0"/>
        <v>0.77272727272727271</v>
      </c>
      <c r="E30" s="23">
        <f t="shared" si="1"/>
        <v>0.22727272727272729</v>
      </c>
      <c r="F30" s="24">
        <f t="shared" si="2"/>
        <v>17</v>
      </c>
      <c r="G30" s="24">
        <f t="shared" si="3"/>
        <v>5</v>
      </c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</row>
    <row r="31" spans="1:38" ht="16.5" customHeight="1" x14ac:dyDescent="0.35">
      <c r="A31" s="14">
        <v>25</v>
      </c>
      <c r="B31" s="15"/>
      <c r="C31" s="16"/>
      <c r="D31" s="17">
        <f t="shared" si="0"/>
        <v>0.88636363636363635</v>
      </c>
      <c r="E31" s="17">
        <f t="shared" si="1"/>
        <v>0.11363636363636365</v>
      </c>
      <c r="F31" s="18">
        <f t="shared" si="2"/>
        <v>19.5</v>
      </c>
      <c r="G31" s="18">
        <f t="shared" si="3"/>
        <v>2.5</v>
      </c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</row>
    <row r="32" spans="1:38" ht="16.5" customHeight="1" x14ac:dyDescent="0.35">
      <c r="A32" s="20">
        <v>26</v>
      </c>
      <c r="B32" s="21"/>
      <c r="C32" s="22"/>
      <c r="D32" s="23">
        <f t="shared" si="0"/>
        <v>0.93181818181818177</v>
      </c>
      <c r="E32" s="23">
        <f t="shared" si="1"/>
        <v>6.8181818181818232E-2</v>
      </c>
      <c r="F32" s="24">
        <f t="shared" si="2"/>
        <v>20.5</v>
      </c>
      <c r="G32" s="24">
        <f t="shared" si="3"/>
        <v>1.5</v>
      </c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</row>
    <row r="33" spans="1:38" ht="16.5" customHeight="1" x14ac:dyDescent="0.35">
      <c r="A33" s="14">
        <v>27</v>
      </c>
      <c r="B33" s="15"/>
      <c r="C33" s="16"/>
      <c r="D33" s="17">
        <f t="shared" si="0"/>
        <v>0.84090909090909094</v>
      </c>
      <c r="E33" s="17">
        <f t="shared" si="1"/>
        <v>0.15909090909090906</v>
      </c>
      <c r="F33" s="18">
        <f t="shared" si="2"/>
        <v>18.5</v>
      </c>
      <c r="G33" s="18">
        <f t="shared" si="3"/>
        <v>3.5</v>
      </c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</row>
    <row r="34" spans="1:38" ht="16.5" customHeight="1" x14ac:dyDescent="0.35">
      <c r="A34" s="20">
        <v>28</v>
      </c>
      <c r="B34" s="21"/>
      <c r="C34" s="22"/>
      <c r="D34" s="23">
        <f t="shared" si="0"/>
        <v>0.95454545454545459</v>
      </c>
      <c r="E34" s="23">
        <f t="shared" si="1"/>
        <v>4.5454545454545414E-2</v>
      </c>
      <c r="F34" s="24">
        <f t="shared" si="2"/>
        <v>21</v>
      </c>
      <c r="G34" s="24">
        <f t="shared" si="3"/>
        <v>1</v>
      </c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</row>
    <row r="35" spans="1:38" ht="16.5" customHeight="1" x14ac:dyDescent="0.35">
      <c r="A35" s="14">
        <v>29</v>
      </c>
      <c r="B35" s="15"/>
      <c r="C35" s="16"/>
      <c r="D35" s="17">
        <f t="shared" si="0"/>
        <v>0.95454545454545459</v>
      </c>
      <c r="E35" s="17">
        <f t="shared" si="1"/>
        <v>4.5454545454545414E-2</v>
      </c>
      <c r="F35" s="18">
        <f t="shared" si="2"/>
        <v>21</v>
      </c>
      <c r="G35" s="18">
        <f t="shared" si="3"/>
        <v>1</v>
      </c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</row>
    <row r="36" spans="1:38" ht="16.5" customHeight="1" x14ac:dyDescent="0.35">
      <c r="A36" s="20">
        <v>30</v>
      </c>
      <c r="B36" s="21"/>
      <c r="C36" s="22"/>
      <c r="D36" s="23">
        <f t="shared" si="0"/>
        <v>0.84090909090909094</v>
      </c>
      <c r="E36" s="23">
        <f t="shared" si="1"/>
        <v>0.15909090909090906</v>
      </c>
      <c r="F36" s="24">
        <f t="shared" si="2"/>
        <v>18.5</v>
      </c>
      <c r="G36" s="24">
        <f t="shared" si="3"/>
        <v>3.5</v>
      </c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</row>
    <row r="37" spans="1:38" ht="33.75" customHeight="1" x14ac:dyDescent="0.35">
      <c r="A37" s="2" t="s">
        <v>53</v>
      </c>
      <c r="B37" s="2"/>
      <c r="C37" s="2"/>
      <c r="D37" s="25">
        <f>IFERROR(AVERAGE(D7:D36),0)</f>
        <v>0.91060606060606053</v>
      </c>
      <c r="E37" s="26"/>
      <c r="F37" s="27">
        <f>SUM(F7:F36)</f>
        <v>601</v>
      </c>
      <c r="G37" s="27">
        <f>SUM(G7:G36)</f>
        <v>59</v>
      </c>
      <c r="H37" s="28" t="str">
        <f t="shared" ref="H37:AL37" si="4">IF(COUNT(H7:H36)=0,"",SUM(H7:H36)/COUNT(H7:H36))</f>
        <v/>
      </c>
      <c r="I37" s="28">
        <f t="shared" si="4"/>
        <v>0.96666666666666667</v>
      </c>
      <c r="J37" s="28">
        <f t="shared" si="4"/>
        <v>0.81666666666666665</v>
      </c>
      <c r="K37" s="28">
        <f t="shared" si="4"/>
        <v>0.78333333333333333</v>
      </c>
      <c r="L37" s="28">
        <f t="shared" si="4"/>
        <v>0.95</v>
      </c>
      <c r="M37" s="28">
        <f t="shared" si="4"/>
        <v>0.9</v>
      </c>
      <c r="N37" s="28" t="str">
        <f t="shared" si="4"/>
        <v/>
      </c>
      <c r="O37" s="28" t="str">
        <f t="shared" si="4"/>
        <v/>
      </c>
      <c r="P37" s="28">
        <f t="shared" si="4"/>
        <v>0.93333333333333335</v>
      </c>
      <c r="Q37" s="28">
        <f t="shared" si="4"/>
        <v>1</v>
      </c>
      <c r="R37" s="28">
        <f t="shared" si="4"/>
        <v>0.8833333333333333</v>
      </c>
      <c r="S37" s="28">
        <f t="shared" si="4"/>
        <v>0.96666666666666667</v>
      </c>
      <c r="T37" s="28">
        <f t="shared" si="4"/>
        <v>0.8666666666666667</v>
      </c>
      <c r="U37" s="28" t="str">
        <f t="shared" si="4"/>
        <v/>
      </c>
      <c r="V37" s="28" t="str">
        <f t="shared" si="4"/>
        <v/>
      </c>
      <c r="W37" s="28">
        <f t="shared" si="4"/>
        <v>0.8833333333333333</v>
      </c>
      <c r="X37" s="28">
        <f t="shared" si="4"/>
        <v>0.8666666666666667</v>
      </c>
      <c r="Y37" s="28">
        <f t="shared" si="4"/>
        <v>0.9</v>
      </c>
      <c r="Z37" s="28">
        <f t="shared" si="4"/>
        <v>0.9</v>
      </c>
      <c r="AA37" s="28">
        <f t="shared" si="4"/>
        <v>0.9</v>
      </c>
      <c r="AB37" s="28" t="str">
        <f t="shared" si="4"/>
        <v/>
      </c>
      <c r="AC37" s="28" t="str">
        <f t="shared" si="4"/>
        <v/>
      </c>
      <c r="AD37" s="28">
        <f t="shared" si="4"/>
        <v>0.93333333333333335</v>
      </c>
      <c r="AE37" s="28">
        <f t="shared" si="4"/>
        <v>1</v>
      </c>
      <c r="AF37" s="28">
        <f t="shared" si="4"/>
        <v>0.8666666666666667</v>
      </c>
      <c r="AG37" s="28">
        <f t="shared" si="4"/>
        <v>0.95</v>
      </c>
      <c r="AH37" s="28">
        <f t="shared" si="4"/>
        <v>0.93333333333333335</v>
      </c>
      <c r="AI37" s="28" t="str">
        <f t="shared" si="4"/>
        <v/>
      </c>
      <c r="AJ37" s="28" t="str">
        <f t="shared" si="4"/>
        <v/>
      </c>
      <c r="AK37" s="28">
        <f t="shared" si="4"/>
        <v>0.96666666666666667</v>
      </c>
      <c r="AL37" s="28">
        <f t="shared" si="4"/>
        <v>0.8666666666666667</v>
      </c>
    </row>
    <row r="39" spans="1:38" x14ac:dyDescent="0.35">
      <c r="B39" s="29" t="s">
        <v>54</v>
      </c>
    </row>
    <row r="40" spans="1:38" x14ac:dyDescent="0.35">
      <c r="B40" s="30" t="s">
        <v>55</v>
      </c>
      <c r="C40" s="31" t="s">
        <v>56</v>
      </c>
    </row>
    <row r="41" spans="1:38" x14ac:dyDescent="0.35">
      <c r="B41" s="30" t="s">
        <v>57</v>
      </c>
      <c r="C41" s="31" t="s">
        <v>58</v>
      </c>
    </row>
    <row r="42" spans="1:38" x14ac:dyDescent="0.35">
      <c r="B42" s="30" t="s">
        <v>59</v>
      </c>
      <c r="C42" s="31" t="s">
        <v>60</v>
      </c>
    </row>
    <row r="43" spans="1:38" x14ac:dyDescent="0.35">
      <c r="B43" s="30" t="s">
        <v>61</v>
      </c>
      <c r="C43" s="31" t="s">
        <v>62</v>
      </c>
    </row>
    <row r="44" spans="1:38" x14ac:dyDescent="0.35">
      <c r="B44" s="30" t="s">
        <v>63</v>
      </c>
      <c r="C44" s="31" t="s">
        <v>64</v>
      </c>
    </row>
    <row r="45" spans="1:38" x14ac:dyDescent="0.35">
      <c r="B45" s="30" t="s">
        <v>65</v>
      </c>
      <c r="C45" s="31" t="s">
        <v>66</v>
      </c>
    </row>
    <row r="47" spans="1:38" x14ac:dyDescent="0.35">
      <c r="B47" s="32" t="s">
        <v>67</v>
      </c>
    </row>
  </sheetData>
  <autoFilter ref="A6:G36" xr:uid="{00000000-0009-0000-0000-000000000000}"/>
  <mergeCells count="10">
    <mergeCell ref="A37:C37"/>
    <mergeCell ref="A1:AL1"/>
    <mergeCell ref="A2:AL2"/>
    <mergeCell ref="A5:A6"/>
    <mergeCell ref="B5:B6"/>
    <mergeCell ref="C5:C6"/>
    <mergeCell ref="D5:D6"/>
    <mergeCell ref="E5:E6"/>
    <mergeCell ref="F5:F6"/>
    <mergeCell ref="G5:G6"/>
  </mergeCells>
  <conditionalFormatting sqref="B7:C36">
    <cfRule type="expression" dxfId="3" priority="11">
      <formula>$D7&lt;0.9</formula>
    </cfRule>
  </conditionalFormatting>
  <conditionalFormatting sqref="D7:D36">
    <cfRule type="dataBar" priority="9">
      <dataBar>
        <cfvo type="num" val="0"/>
        <cfvo type="num" val="1"/>
        <color rgb="FF4472C4"/>
      </dataBar>
      <extLst>
        <ext xmlns:x14="http://schemas.microsoft.com/office/spreadsheetml/2009/9/main" uri="{B025F937-C7B1-47D3-B67F-A62EFF666E3E}">
          <x14:id>{DBA069D9-35D6-4E20-A195-1C9192FDC762}</x14:id>
        </ext>
      </extLst>
    </cfRule>
  </conditionalFormatting>
  <conditionalFormatting sqref="E7:E36">
    <cfRule type="dataBar" priority="10">
      <dataBar>
        <cfvo type="num" val="0"/>
        <cfvo type="num" val="1"/>
        <color rgb="FFE06666"/>
      </dataBar>
      <extLst>
        <ext xmlns:x14="http://schemas.microsoft.com/office/spreadsheetml/2009/9/main" uri="{B025F937-C7B1-47D3-B67F-A62EFF666E3E}">
          <x14:id>{B5D4CA3F-7EE7-4735-8B7C-2A93AC1FD2AC}</x14:id>
        </ext>
      </extLst>
    </cfRule>
  </conditionalFormatting>
  <conditionalFormatting sqref="H5:AL6">
    <cfRule type="expression" dxfId="2" priority="6">
      <formula>IF(H$5="",0,IF($B$4="Fri-Sat",OR(WEEKDAY(H$5,1)=6,WEEKDAY(H$5,1)=7),IF($B$4="Sat-Sun",OR(WEEKDAY(H$5,1)=7,WEEKDAY(H$5,1)=1),0)))</formula>
    </cfRule>
  </conditionalFormatting>
  <conditionalFormatting sqref="H5:AL37">
    <cfRule type="expression" dxfId="1" priority="2">
      <formula>H$5=""</formula>
    </cfRule>
  </conditionalFormatting>
  <conditionalFormatting sqref="H7:AL36">
    <cfRule type="expression" dxfId="0" priority="3">
      <formula>IF(H$5="",0,IF($B$4="Fri-Sat",OR(WEEKDAY(H$5,1)=6,WEEKDAY(H$5,1)=7),IF($B$4="Sat-Sun",OR(WEEKDAY(H$5,1)=7,WEEKDAY(H$5,1)=1),0)))</formula>
    </cfRule>
    <cfRule type="iconSet" priority="4">
      <iconSet iconSet="3Symbols" showValue="0">
        <cfvo type="num" val="0"/>
        <cfvo type="num" val="0.5"/>
        <cfvo type="num" val="1"/>
      </iconSet>
    </cfRule>
  </conditionalFormatting>
  <conditionalFormatting sqref="H37:AL37">
    <cfRule type="colorScale" priority="8">
      <colorScale>
        <cfvo type="num" val="0.7"/>
        <cfvo type="num" val="0.85"/>
        <cfvo type="num" val="1"/>
        <color rgb="FFC00000"/>
        <color rgb="FFFFC000"/>
        <color rgb="FF00B050"/>
      </colorScale>
    </cfRule>
  </conditionalFormatting>
  <dataValidations count="2">
    <dataValidation type="list" sqref="B4" xr:uid="{00000000-0002-0000-0000-000000000000}">
      <formula1>"Fri-Sat,Sat-Sun,None"</formula1>
      <formula2>0</formula2>
    </dataValidation>
    <dataValidation type="list" allowBlank="1" showErrorMessage="1" errorTitle="Invalid entry" error="Enter 1 (present), 0.5 (half day), 0 (absent) or leave blank." sqref="H7:AL36" xr:uid="{00000000-0002-0000-0000-000001000000}">
      <formula1>"1,0.5,0"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BA069D9-35D6-4E20-A195-1C9192FDC762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4472C4"/>
            </x14:dataBar>
          </x14:cfRule>
          <xm:sqref>D7:D36</xm:sqref>
        </x14:conditionalFormatting>
        <x14:conditionalFormatting xmlns:xm="http://schemas.microsoft.com/office/excel/2006/main">
          <x14:cfRule type="dataBar" id="{B5D4CA3F-7EE7-4735-8B7C-2A93AC1FD2AC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E06666"/>
            </x14:dataBar>
          </x14:cfRule>
          <xm:sqref>E7:E36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F5597"/>
  </sheetPr>
  <dimension ref="B2:F43"/>
  <sheetViews>
    <sheetView showGridLines="0" zoomScaleNormal="10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H14" sqref="H14"/>
    </sheetView>
  </sheetViews>
  <sheetFormatPr defaultColWidth="8.6328125" defaultRowHeight="14.5" x14ac:dyDescent="0.35"/>
  <cols>
    <col min="1" max="1" width="3" customWidth="1"/>
    <col min="2" max="2" width="26" customWidth="1"/>
    <col min="3" max="3" width="16" customWidth="1"/>
    <col min="4" max="6" width="14" customWidth="1"/>
  </cols>
  <sheetData>
    <row r="2" spans="2:6" ht="25.5" customHeight="1" x14ac:dyDescent="0.35">
      <c r="B2" s="1" t="s">
        <v>68</v>
      </c>
      <c r="C2" s="1"/>
      <c r="D2" s="1"/>
      <c r="E2" s="1"/>
      <c r="F2" s="1"/>
    </row>
    <row r="4" spans="2:6" ht="19.5" customHeight="1" x14ac:dyDescent="0.35">
      <c r="B4" s="33" t="s">
        <v>4</v>
      </c>
      <c r="C4" s="34" t="str">
        <f>'Attendance Tracker'!F3</f>
      </c>
    </row>
    <row r="5" spans="2:6" ht="19.5" customHeight="1" x14ac:dyDescent="0.35">
      <c r="B5" s="33" t="s">
        <v>69</v>
      </c>
      <c r="C5" s="35">
        <f>COUNTA('Attendance Tracker'!B7:B36)</f>
      </c>
    </row>
    <row r="6" spans="2:6" ht="19.5" customHeight="1" x14ac:dyDescent="0.35">
      <c r="B6" s="33" t="s">
        <v>70</v>
      </c>
      <c r="C6" s="36">
        <f>IFERROR(AVERAGE('Attendance Tracker'!D7:D36),0)</f>
      </c>
    </row>
    <row r="7" spans="2:6" ht="19.5" customHeight="1" x14ac:dyDescent="0.35">
      <c r="B7" s="33" t="s">
        <v>71</v>
      </c>
      <c r="C7" s="37">
        <f>SUM('Attendance Tracker'!F7:F36)</f>
      </c>
    </row>
    <row r="8" spans="2:6" ht="19.5" customHeight="1" x14ac:dyDescent="0.35">
      <c r="B8" s="33" t="s">
        <v>72</v>
      </c>
      <c r="C8" s="37">
        <f>SUM('Attendance Tracker'!G7:G36)</f>
      </c>
    </row>
    <row r="9" spans="2:6" ht="19.5" customHeight="1" x14ac:dyDescent="0.35">
      <c r="B9" s="33" t="s">
        <v>73</v>
      </c>
      <c r="C9" s="35">
        <f>COUNTIF('Attendance Tracker'!D7:D36,1)</f>
      </c>
    </row>
    <row r="10" spans="2:6" ht="19.5" customHeight="1" x14ac:dyDescent="0.35">
      <c r="B10" s="33" t="s">
        <v>74</v>
      </c>
      <c r="C10" s="35">
        <f>COUNTIF('Attendance Tracker'!D7:D36,"&lt;0.9")</f>
      </c>
    </row>
    <row r="13" spans="2:6" x14ac:dyDescent="0.35">
      <c r="B13" s="38" t="s">
        <v>75</v>
      </c>
      <c r="C13" s="38" t="s">
        <v>11</v>
      </c>
      <c r="D13" s="38" t="s">
        <v>12</v>
      </c>
      <c r="E13" s="38" t="s">
        <v>76</v>
      </c>
      <c r="F13" s="38" t="s">
        <v>77</v>
      </c>
    </row>
    <row r="14" spans="2:6" x14ac:dyDescent="0.35">
      <c r="B14" s="39" t="str">
        <f>'Attendance Tracker'!B7</f>
      </c>
      <c r="C14" s="40" t="str">
        <f>'Attendance Tracker'!C7</f>
      </c>
      <c r="D14" s="41">
        <f>'Attendance Tracker'!D7</f>
      </c>
      <c r="E14" s="42">
        <f>'Attendance Tracker'!F7</f>
      </c>
      <c r="F14" s="42">
        <f>'Attendance Tracker'!G7</f>
      </c>
    </row>
    <row r="15" spans="2:6" x14ac:dyDescent="0.35">
      <c r="B15" s="39" t="str">
        <f>'Attendance Tracker'!B8</f>
      </c>
      <c r="C15" s="40" t="str">
        <f>'Attendance Tracker'!C8</f>
      </c>
      <c r="D15" s="41">
        <f>'Attendance Tracker'!D8</f>
      </c>
      <c r="E15" s="42">
        <f>'Attendance Tracker'!F8</f>
      </c>
      <c r="F15" s="42">
        <f>'Attendance Tracker'!G8</f>
      </c>
    </row>
    <row r="16" spans="2:6" x14ac:dyDescent="0.35">
      <c r="B16" s="39" t="str">
        <f>'Attendance Tracker'!B9</f>
      </c>
      <c r="C16" s="40" t="str">
        <f>'Attendance Tracker'!C9</f>
      </c>
      <c r="D16" s="41">
        <f>'Attendance Tracker'!D9</f>
      </c>
      <c r="E16" s="42">
        <f>'Attendance Tracker'!F9</f>
      </c>
      <c r="F16" s="42">
        <f>'Attendance Tracker'!G9</f>
      </c>
    </row>
    <row r="17" spans="2:6" x14ac:dyDescent="0.35">
      <c r="B17" s="39" t="str">
        <f>'Attendance Tracker'!B10</f>
      </c>
      <c r="C17" s="40" t="str">
        <f>'Attendance Tracker'!C10</f>
      </c>
      <c r="D17" s="41">
        <f>'Attendance Tracker'!D10</f>
      </c>
      <c r="E17" s="42">
        <f>'Attendance Tracker'!F10</f>
      </c>
      <c r="F17" s="42">
        <f>'Attendance Tracker'!G10</f>
      </c>
    </row>
    <row r="18" spans="2:6" x14ac:dyDescent="0.35">
      <c r="B18" s="39" t="str">
        <f>'Attendance Tracker'!B11</f>
      </c>
      <c r="C18" s="40" t="str">
        <f>'Attendance Tracker'!C11</f>
      </c>
      <c r="D18" s="41">
        <f>'Attendance Tracker'!D11</f>
      </c>
      <c r="E18" s="42">
        <f>'Attendance Tracker'!F11</f>
      </c>
      <c r="F18" s="42">
        <f>'Attendance Tracker'!G11</f>
      </c>
    </row>
    <row r="19" spans="2:6" x14ac:dyDescent="0.35">
      <c r="B19" s="39" t="str">
        <f>'Attendance Tracker'!B12</f>
      </c>
      <c r="C19" s="40" t="str">
        <f>'Attendance Tracker'!C12</f>
      </c>
      <c r="D19" s="41">
        <f>'Attendance Tracker'!D12</f>
      </c>
      <c r="E19" s="42">
        <f>'Attendance Tracker'!F12</f>
      </c>
      <c r="F19" s="42">
        <f>'Attendance Tracker'!G12</f>
      </c>
    </row>
    <row r="20" spans="2:6" x14ac:dyDescent="0.35">
      <c r="B20" s="39" t="str">
        <f>'Attendance Tracker'!B13</f>
      </c>
      <c r="C20" s="40" t="str">
        <f>'Attendance Tracker'!C13</f>
      </c>
      <c r="D20" s="41">
        <f>'Attendance Tracker'!D13</f>
      </c>
      <c r="E20" s="42">
        <f>'Attendance Tracker'!F13</f>
      </c>
      <c r="F20" s="42">
        <f>'Attendance Tracker'!G13</f>
      </c>
    </row>
    <row r="21" spans="2:6" x14ac:dyDescent="0.35">
      <c r="B21" s="39" t="str">
        <f>'Attendance Tracker'!B14</f>
      </c>
      <c r="C21" s="40" t="str">
        <f>'Attendance Tracker'!C14</f>
      </c>
      <c r="D21" s="41">
        <f>'Attendance Tracker'!D14</f>
      </c>
      <c r="E21" s="42">
        <f>'Attendance Tracker'!F14</f>
      </c>
      <c r="F21" s="42">
        <f>'Attendance Tracker'!G14</f>
      </c>
    </row>
    <row r="22" spans="2:6" x14ac:dyDescent="0.35">
      <c r="B22" s="39" t="str">
        <f>'Attendance Tracker'!B15</f>
      </c>
      <c r="C22" s="40" t="str">
        <f>'Attendance Tracker'!C15</f>
      </c>
      <c r="D22" s="41">
        <f>'Attendance Tracker'!D15</f>
      </c>
      <c r="E22" s="42">
        <f>'Attendance Tracker'!F15</f>
      </c>
      <c r="F22" s="42">
        <f>'Attendance Tracker'!G15</f>
      </c>
    </row>
    <row r="23" spans="2:6" x14ac:dyDescent="0.35">
      <c r="B23" s="39" t="str">
        <f>'Attendance Tracker'!B16</f>
      </c>
      <c r="C23" s="40" t="str">
        <f>'Attendance Tracker'!C16</f>
      </c>
      <c r="D23" s="41">
        <f>'Attendance Tracker'!D16</f>
      </c>
      <c r="E23" s="42">
        <f>'Attendance Tracker'!F16</f>
      </c>
      <c r="F23" s="42">
        <f>'Attendance Tracker'!G16</f>
      </c>
    </row>
    <row r="24" spans="2:6" x14ac:dyDescent="0.35">
      <c r="B24" s="39" t="str">
        <f>'Attendance Tracker'!B17</f>
      </c>
      <c r="C24" s="40" t="str">
        <f>'Attendance Tracker'!C17</f>
      </c>
      <c r="D24" s="41">
        <f>'Attendance Tracker'!D17</f>
      </c>
      <c r="E24" s="42">
        <f>'Attendance Tracker'!F17</f>
      </c>
      <c r="F24" s="42">
        <f>'Attendance Tracker'!G17</f>
      </c>
    </row>
    <row r="25" spans="2:6" x14ac:dyDescent="0.35">
      <c r="B25" s="39" t="str">
        <f>'Attendance Tracker'!B18</f>
      </c>
      <c r="C25" s="40" t="str">
        <f>'Attendance Tracker'!C18</f>
      </c>
      <c r="D25" s="41">
        <f>'Attendance Tracker'!D18</f>
      </c>
      <c r="E25" s="42">
        <f>'Attendance Tracker'!F18</f>
      </c>
      <c r="F25" s="42">
        <f>'Attendance Tracker'!G18</f>
      </c>
    </row>
    <row r="26" spans="2:6" x14ac:dyDescent="0.35">
      <c r="B26" s="39" t="str">
        <f>'Attendance Tracker'!B19</f>
      </c>
      <c r="C26" s="40" t="str">
        <f>'Attendance Tracker'!C19</f>
      </c>
      <c r="D26" s="41">
        <f>'Attendance Tracker'!D19</f>
      </c>
      <c r="E26" s="42">
        <f>'Attendance Tracker'!F19</f>
      </c>
      <c r="F26" s="42">
        <f>'Attendance Tracker'!G19</f>
      </c>
    </row>
    <row r="27" spans="2:6" x14ac:dyDescent="0.35">
      <c r="B27" s="39" t="str">
        <f>'Attendance Tracker'!B20</f>
      </c>
      <c r="C27" s="40" t="str">
        <f>'Attendance Tracker'!C20</f>
      </c>
      <c r="D27" s="41">
        <f>'Attendance Tracker'!D20</f>
      </c>
      <c r="E27" s="42">
        <f>'Attendance Tracker'!F20</f>
      </c>
      <c r="F27" s="42">
        <f>'Attendance Tracker'!G20</f>
      </c>
    </row>
    <row r="28" spans="2:6" x14ac:dyDescent="0.35">
      <c r="B28" s="39" t="str">
        <f>'Attendance Tracker'!B21</f>
      </c>
      <c r="C28" s="40" t="str">
        <f>'Attendance Tracker'!C21</f>
      </c>
      <c r="D28" s="41">
        <f>'Attendance Tracker'!D21</f>
      </c>
      <c r="E28" s="42">
        <f>'Attendance Tracker'!F21</f>
      </c>
      <c r="F28" s="42">
        <f>'Attendance Tracker'!G21</f>
      </c>
    </row>
    <row r="29" spans="2:6" x14ac:dyDescent="0.35">
      <c r="B29" s="39" t="str">
        <f>'Attendance Tracker'!B22</f>
      </c>
      <c r="C29" s="40" t="str">
        <f>'Attendance Tracker'!C22</f>
      </c>
      <c r="D29" s="41">
        <f>'Attendance Tracker'!D22</f>
      </c>
      <c r="E29" s="42">
        <f>'Attendance Tracker'!F22</f>
      </c>
      <c r="F29" s="42">
        <f>'Attendance Tracker'!G22</f>
      </c>
    </row>
    <row r="30" spans="2:6" x14ac:dyDescent="0.35">
      <c r="B30" s="39" t="str">
        <f>'Attendance Tracker'!B23</f>
      </c>
      <c r="C30" s="40" t="str">
        <f>'Attendance Tracker'!C23</f>
      </c>
      <c r="D30" s="41">
        <f>'Attendance Tracker'!D23</f>
      </c>
      <c r="E30" s="42">
        <f>'Attendance Tracker'!F23</f>
      </c>
      <c r="F30" s="42">
        <f>'Attendance Tracker'!G23</f>
      </c>
    </row>
    <row r="31" spans="2:6" x14ac:dyDescent="0.35">
      <c r="B31" s="39" t="str">
        <f>'Attendance Tracker'!B24</f>
      </c>
      <c r="C31" s="40" t="str">
        <f>'Attendance Tracker'!C24</f>
      </c>
      <c r="D31" s="41">
        <f>'Attendance Tracker'!D24</f>
      </c>
      <c r="E31" s="42">
        <f>'Attendance Tracker'!F24</f>
      </c>
      <c r="F31" s="42">
        <f>'Attendance Tracker'!G24</f>
      </c>
    </row>
    <row r="32" spans="2:6" x14ac:dyDescent="0.35">
      <c r="B32" s="39" t="str">
        <f>'Attendance Tracker'!B25</f>
      </c>
      <c r="C32" s="40" t="str">
        <f>'Attendance Tracker'!C25</f>
      </c>
      <c r="D32" s="41">
        <f>'Attendance Tracker'!D25</f>
      </c>
      <c r="E32" s="42">
        <f>'Attendance Tracker'!F25</f>
      </c>
      <c r="F32" s="42">
        <f>'Attendance Tracker'!G25</f>
      </c>
    </row>
    <row r="33" spans="2:6" x14ac:dyDescent="0.35">
      <c r="B33" s="39" t="str">
        <f>'Attendance Tracker'!B26</f>
      </c>
      <c r="C33" s="40" t="str">
        <f>'Attendance Tracker'!C26</f>
      </c>
      <c r="D33" s="41">
        <f>'Attendance Tracker'!D26</f>
      </c>
      <c r="E33" s="42">
        <f>'Attendance Tracker'!F26</f>
      </c>
      <c r="F33" s="42">
        <f>'Attendance Tracker'!G26</f>
      </c>
    </row>
    <row r="34" spans="2:6" x14ac:dyDescent="0.35">
      <c r="B34" s="39" t="str">
        <f>'Attendance Tracker'!B27</f>
      </c>
      <c r="C34" s="40" t="str">
        <f>'Attendance Tracker'!C27</f>
      </c>
      <c r="D34" s="41">
        <f>'Attendance Tracker'!D27</f>
      </c>
      <c r="E34" s="42">
        <f>'Attendance Tracker'!F27</f>
      </c>
      <c r="F34" s="42">
        <f>'Attendance Tracker'!G27</f>
      </c>
    </row>
    <row r="35" spans="2:6" x14ac:dyDescent="0.35">
      <c r="B35" s="39" t="str">
        <f>'Attendance Tracker'!B28</f>
      </c>
      <c r="C35" s="40" t="str">
        <f>'Attendance Tracker'!C28</f>
      </c>
      <c r="D35" s="41">
        <f>'Attendance Tracker'!D28</f>
      </c>
      <c r="E35" s="42">
        <f>'Attendance Tracker'!F28</f>
      </c>
      <c r="F35" s="42">
        <f>'Attendance Tracker'!G28</f>
      </c>
    </row>
    <row r="36" spans="2:6" x14ac:dyDescent="0.35">
      <c r="B36" s="39" t="str">
        <f>'Attendance Tracker'!B29</f>
      </c>
      <c r="C36" s="40" t="str">
        <f>'Attendance Tracker'!C29</f>
      </c>
      <c r="D36" s="41">
        <f>'Attendance Tracker'!D29</f>
      </c>
      <c r="E36" s="42">
        <f>'Attendance Tracker'!F29</f>
      </c>
      <c r="F36" s="42">
        <f>'Attendance Tracker'!G29</f>
      </c>
    </row>
    <row r="37" spans="2:6" x14ac:dyDescent="0.35">
      <c r="B37" s="39" t="str">
        <f>'Attendance Tracker'!B30</f>
      </c>
      <c r="C37" s="40" t="str">
        <f>'Attendance Tracker'!C30</f>
      </c>
      <c r="D37" s="41">
        <f>'Attendance Tracker'!D30</f>
      </c>
      <c r="E37" s="42">
        <f>'Attendance Tracker'!F30</f>
      </c>
      <c r="F37" s="42">
        <f>'Attendance Tracker'!G30</f>
      </c>
    </row>
    <row r="38" spans="2:6" x14ac:dyDescent="0.35">
      <c r="B38" s="39" t="str">
        <f>'Attendance Tracker'!B31</f>
      </c>
      <c r="C38" s="40" t="str">
        <f>'Attendance Tracker'!C31</f>
      </c>
      <c r="D38" s="41">
        <f>'Attendance Tracker'!D31</f>
      </c>
      <c r="E38" s="42">
        <f>'Attendance Tracker'!F31</f>
      </c>
      <c r="F38" s="42">
        <f>'Attendance Tracker'!G31</f>
      </c>
    </row>
    <row r="39" spans="2:6" x14ac:dyDescent="0.35">
      <c r="B39" s="39" t="str">
        <f>'Attendance Tracker'!B32</f>
      </c>
      <c r="C39" s="40" t="str">
        <f>'Attendance Tracker'!C32</f>
      </c>
      <c r="D39" s="41">
        <f>'Attendance Tracker'!D32</f>
      </c>
      <c r="E39" s="42">
        <f>'Attendance Tracker'!F32</f>
      </c>
      <c r="F39" s="42">
        <f>'Attendance Tracker'!G32</f>
      </c>
    </row>
    <row r="40" spans="2:6" x14ac:dyDescent="0.35">
      <c r="B40" s="39" t="str">
        <f>'Attendance Tracker'!B33</f>
      </c>
      <c r="C40" s="40" t="str">
        <f>'Attendance Tracker'!C33</f>
      </c>
      <c r="D40" s="41">
        <f>'Attendance Tracker'!D33</f>
      </c>
      <c r="E40" s="42">
        <f>'Attendance Tracker'!F33</f>
      </c>
      <c r="F40" s="42">
        <f>'Attendance Tracker'!G33</f>
      </c>
    </row>
    <row r="41" spans="2:6" x14ac:dyDescent="0.35">
      <c r="B41" s="39" t="str">
        <f>'Attendance Tracker'!B34</f>
      </c>
      <c r="C41" s="40" t="str">
        <f>'Attendance Tracker'!C34</f>
      </c>
      <c r="D41" s="41">
        <f>'Attendance Tracker'!D34</f>
      </c>
      <c r="E41" s="42">
        <f>'Attendance Tracker'!F34</f>
      </c>
      <c r="F41" s="42">
        <f>'Attendance Tracker'!G34</f>
      </c>
    </row>
    <row r="42" spans="2:6" x14ac:dyDescent="0.35">
      <c r="B42" s="39" t="str">
        <f>'Attendance Tracker'!B35</f>
      </c>
      <c r="C42" s="40" t="str">
        <f>'Attendance Tracker'!C35</f>
      </c>
      <c r="D42" s="41">
        <f>'Attendance Tracker'!D35</f>
      </c>
      <c r="E42" s="42">
        <f>'Attendance Tracker'!F35</f>
      </c>
      <c r="F42" s="42">
        <f>'Attendance Tracker'!G35</f>
      </c>
    </row>
    <row r="43" spans="2:6" x14ac:dyDescent="0.35">
      <c r="B43" s="39" t="str">
        <f>'Attendance Tracker'!B36</f>
      </c>
      <c r="C43" s="40" t="str">
        <f>'Attendance Tracker'!C36</f>
      </c>
      <c r="D43" s="41">
        <f>'Attendance Tracker'!D36</f>
      </c>
      <c r="E43" s="42">
        <f>'Attendance Tracker'!F36</f>
      </c>
      <c r="F43" s="42">
        <f>'Attendance Tracker'!G36</f>
      </c>
    </row>
  </sheetData>
  <mergeCells count="1">
    <mergeCell ref="B2:F2"/>
  </mergeCells>
  <conditionalFormatting sqref="D14:D43">
    <cfRule type="colorScale" priority="2">
      <colorScale>
        <cfvo type="num" val="0.7"/>
        <cfvo type="num" val="0.85"/>
        <cfvo type="num" val="1"/>
        <color rgb="FFF8696B"/>
        <color rgb="FFFFEB84"/>
        <color rgb="FF63BE7B"/>
      </colorScale>
    </cfRule>
  </conditionalFormatting>
  <conditionalFormatting sqref="E14:E43">
    <cfRule type="dataBar" priority="3">
      <dataBar>
        <cfvo type="min"/>
        <cfvo type="max"/>
        <color rgb="FF4472C4"/>
      </dataBar>
      <extLst>
        <ext xmlns:x14="http://schemas.microsoft.com/office/spreadsheetml/2009/9/main" uri="{B025F937-C7B1-47D3-B67F-A62EFF666E3E}">
          <x14:id>{AF9A8017-CEFB-4525-9760-F4EB2641ECED}</x14:id>
        </ext>
      </extLst>
    </cfRule>
  </conditionalFormatting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F9A8017-CEFB-4525-9760-F4EB2641ECED}">
            <x14:dataBar axisPosition="none">
              <x14:cfvo type="min"/>
              <x14:cfvo type="max"/>
              <x14:negativeFillColor rgb="FF4472C4"/>
            </x14:dataBar>
          </x14:cfRule>
          <xm:sqref>E14:E43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Attendance Tracker</vt:lpstr>
      <vt:lpstr>Summary</vt:lpstr>
      <vt:lpstr>'Attendance Tracker'!Print_Titles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Yass4479 Baset</cp:lastModifiedBy>
  <cp:revision>0</cp:revision>
  <dcterms:created xsi:type="dcterms:W3CDTF">2026-08-17T07:02:48Z</dcterms:created>
  <dcterms:modified xsi:type="dcterms:W3CDTF">2026-08-17T07:06:59Z</dcterms:modified>
  <dc:language>en-US</dc:language>
</cp:coreProperties>
</file>