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y_abd\Downloads\"/>
    </mc:Choice>
  </mc:AlternateContent>
  <xr:revisionPtr revIDLastSave="0" documentId="13_ncr:1_{2857E4A4-C825-4357-93B8-FE47DA296BED}" xr6:coauthVersionLast="47" xr6:coauthVersionMax="47" xr10:uidLastSave="{00000000-0000-0000-0000-000000000000}"/>
  <bookViews>
    <workbookView xWindow="-110" yWindow="-110" windowWidth="25820" windowHeight="15500" firstSheet="2" activeTab="9" xr2:uid="{00000000-000D-0000-FFFF-FFFF00000000}"/>
  </bookViews>
  <sheets>
    <sheet name="البداية" sheetId="1" r:id="rId1"/>
    <sheet name="بيانات المستخدم" sheetId="2" r:id="rId2"/>
    <sheet name="التقييم" sheetId="3" r:id="rId3"/>
    <sheet name="محرك الحسابات" sheetId="4" state="hidden" r:id="rId4"/>
    <sheet name="تحليل الفجوات" sheetId="5" r:id="rId5"/>
    <sheet name="خطة التحسين" sheetId="6" r:id="rId6"/>
    <sheet name="لوحة المعلومات" sheetId="7" r:id="rId7"/>
    <sheet name="القوائم والإعدادات" sheetId="8" state="hidden" r:id="rId8"/>
    <sheet name="دليل الاستخدام" sheetId="9" r:id="rId9"/>
    <sheet name="عن إمتثال" sheetId="10" r:id="rId10"/>
  </sheets>
  <definedNames>
    <definedName name="ActionStatusList">'القوائم والإعدادات'!$T$9:$T$12</definedName>
    <definedName name="CategoryList">'القوائم والإعدادات'!$J$9:$J$19</definedName>
    <definedName name="ClassLabel">'القوائم والإعدادات'!$Y$9:$Y$12</definedName>
    <definedName name="ClassMin">'القوائم والإعدادات'!$X$9:$X$12</definedName>
    <definedName name="CountryList">'القوائم والإعدادات'!$E$9:$E$27</definedName>
    <definedName name="CurrencyCode">'القوائم والإعدادات'!$H$9:$H$13</definedName>
    <definedName name="CurrencyList">'القوائم والإعدادات'!$G$9:$G$13</definedName>
    <definedName name="DimList">'القوائم والإعدادات'!$V$9:$V$14</definedName>
    <definedName name="EmpStatusList">'القوائم والإعدادات'!$P$9:$P$15</definedName>
    <definedName name="ExpList">'القوائم والإعدادات'!$L$9:$L$15</definedName>
    <definedName name="IndustryList">'القوائم والإعدادات'!$N$9:$N$31</definedName>
    <definedName name="_xlnm.Print_Area" localSheetId="0">البداية!$A$1:$J$31</definedName>
    <definedName name="_xlnm.Print_Area" localSheetId="2">التقييم!$A$1:$J$58</definedName>
    <definedName name="_xlnm.Print_Area" localSheetId="1">'بيانات المستخدم'!$A$1:$J$38</definedName>
    <definedName name="_xlnm.Print_Area" localSheetId="4">'تحليل الفجوات'!$A$1:$J$16</definedName>
    <definedName name="_xlnm.Print_Area" localSheetId="5">'خطة التحسين'!$A$1:$J$16</definedName>
    <definedName name="_xlnm.Print_Area" localSheetId="8">'دليل الاستخدام'!$A$1:$J$7</definedName>
    <definedName name="_xlnm.Print_Area" localSheetId="9">'عن إمتثال'!$A$1:$J$24</definedName>
    <definedName name="_xlnm.Print_Area" localSheetId="6">'لوحة المعلومات'!$A$1:$J$55</definedName>
    <definedName name="PrioLabel">'القوائم والإعدادات'!$AB$9:$AB$12</definedName>
    <definedName name="PrioMin">'القوائم والإعدادات'!$AA$9:$AA$12</definedName>
    <definedName name="RespList">'القوائم والإعدادات'!$B$9:$B$13</definedName>
    <definedName name="RespScore">'القوائم والإعدادات'!$C$9:$C$13</definedName>
    <definedName name="TargetScore">'القوائم والإعدادات'!$AD$9</definedName>
    <definedName name="WorkModeList">'القوائم والإعدادات'!$R$9:$R$12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 l="1"/>
  <c r="G13" i="6"/>
  <c r="G12" i="6"/>
  <c r="G11" i="6"/>
  <c r="G10" i="6"/>
  <c r="G9" i="6"/>
  <c r="F14" i="6"/>
  <c r="F13" i="6"/>
  <c r="F12" i="6"/>
  <c r="F11" i="6"/>
  <c r="F10" i="6"/>
  <c r="A22" i="7"/>
  <c r="A21" i="7"/>
  <c r="A20" i="7"/>
  <c r="A19" i="7"/>
  <c r="A18" i="7"/>
  <c r="A17" i="7"/>
  <c r="A14" i="6"/>
  <c r="A13" i="6"/>
  <c r="A12" i="6"/>
  <c r="A11" i="6"/>
  <c r="A10" i="6"/>
  <c r="A9" i="6"/>
  <c r="C14" i="5"/>
  <c r="A14" i="5"/>
  <c r="C13" i="5"/>
  <c r="A13" i="5"/>
  <c r="C12" i="5"/>
  <c r="A12" i="5"/>
  <c r="C11" i="5"/>
  <c r="A11" i="5"/>
  <c r="C10" i="5"/>
  <c r="A10" i="5"/>
  <c r="C9" i="5"/>
  <c r="A9" i="5"/>
  <c r="C18" i="4"/>
  <c r="H14" i="4"/>
  <c r="C14" i="4"/>
  <c r="H13" i="4"/>
  <c r="C13" i="4"/>
  <c r="H12" i="4"/>
  <c r="C12" i="4"/>
  <c r="H11" i="4"/>
  <c r="C11" i="4"/>
  <c r="H10" i="4"/>
  <c r="C10" i="4"/>
  <c r="H9" i="4"/>
  <c r="C9" i="4"/>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C36" i="2"/>
  <c r="C35" i="2"/>
  <c r="D34" i="2"/>
  <c r="C34" i="2"/>
  <c r="D30" i="2"/>
  <c r="D29" i="2"/>
  <c r="D28" i="2"/>
  <c r="D27" i="2"/>
  <c r="D26" i="2"/>
  <c r="D14" i="4" l="1"/>
  <c r="E14" i="4"/>
  <c r="D13" i="4"/>
  <c r="E13" i="4"/>
  <c r="D12" i="4"/>
  <c r="E12" i="4"/>
  <c r="D11" i="4"/>
  <c r="E11" i="4"/>
  <c r="E10" i="4"/>
  <c r="D10" i="4"/>
  <c r="D9" i="4"/>
  <c r="F58" i="3"/>
  <c r="E9" i="4"/>
  <c r="C19" i="4"/>
  <c r="E58" i="3"/>
  <c r="F14" i="4" l="1"/>
  <c r="F13" i="4"/>
  <c r="K13" i="4" s="1"/>
  <c r="F12" i="4"/>
  <c r="F11" i="4"/>
  <c r="F10" i="4"/>
  <c r="F9" i="4"/>
  <c r="C20" i="4"/>
  <c r="C25" i="4" s="1"/>
  <c r="C26" i="4"/>
  <c r="A13" i="7" s="1"/>
  <c r="J14" i="4" l="1"/>
  <c r="G14" i="4"/>
  <c r="E22" i="7" s="1"/>
  <c r="B14" i="5"/>
  <c r="I14" i="4"/>
  <c r="K14" i="4"/>
  <c r="D22" i="7"/>
  <c r="L14" i="4"/>
  <c r="G13" i="4"/>
  <c r="E21" i="7" s="1"/>
  <c r="I13" i="4"/>
  <c r="J13" i="4"/>
  <c r="L13" i="4"/>
  <c r="B13" i="5"/>
  <c r="D21" i="7"/>
  <c r="D20" i="7"/>
  <c r="B12" i="5"/>
  <c r="I12" i="4"/>
  <c r="G12" i="4"/>
  <c r="E20" i="7" s="1"/>
  <c r="J12" i="4"/>
  <c r="K12" i="4"/>
  <c r="L12" i="4"/>
  <c r="G11" i="4"/>
  <c r="E19" i="7" s="1"/>
  <c r="K11" i="4"/>
  <c r="I11" i="4"/>
  <c r="D19" i="7"/>
  <c r="J11" i="4"/>
  <c r="L11" i="4"/>
  <c r="B11" i="5"/>
  <c r="I10" i="4"/>
  <c r="G10" i="4"/>
  <c r="E18" i="7" s="1"/>
  <c r="J10" i="4"/>
  <c r="K10" i="4"/>
  <c r="L10" i="4"/>
  <c r="D18" i="7"/>
  <c r="B10" i="5"/>
  <c r="G9" i="4"/>
  <c r="E17" i="7" s="1"/>
  <c r="I9" i="4"/>
  <c r="J9" i="4"/>
  <c r="K9" i="4"/>
  <c r="L9" i="4"/>
  <c r="B9" i="5"/>
  <c r="D17" i="7"/>
  <c r="C21" i="4"/>
  <c r="C22" i="4" s="1"/>
  <c r="G8" i="7"/>
  <c r="A6" i="5"/>
  <c r="F13" i="5"/>
  <c r="D13" i="6"/>
  <c r="H21" i="7"/>
  <c r="C23" i="4" l="1"/>
  <c r="A8" i="7"/>
  <c r="E14" i="5"/>
  <c r="C14" i="6"/>
  <c r="F22" i="7"/>
  <c r="D14" i="5"/>
  <c r="B14" i="6"/>
  <c r="F14" i="5"/>
  <c r="D14" i="6"/>
  <c r="H22" i="7"/>
  <c r="D13" i="5"/>
  <c r="B13" i="6"/>
  <c r="F21" i="7"/>
  <c r="E13" i="5"/>
  <c r="C13" i="6"/>
  <c r="D12" i="5"/>
  <c r="B12" i="6"/>
  <c r="E12" i="5"/>
  <c r="C12" i="6"/>
  <c r="F20" i="7"/>
  <c r="F12" i="5"/>
  <c r="D12" i="6"/>
  <c r="H20" i="7"/>
  <c r="F11" i="5"/>
  <c r="D11" i="6"/>
  <c r="H19" i="7"/>
  <c r="D11" i="5"/>
  <c r="B11" i="6"/>
  <c r="E11" i="5"/>
  <c r="C11" i="6"/>
  <c r="F19" i="7"/>
  <c r="B10" i="6"/>
  <c r="D10" i="5"/>
  <c r="F18" i="7"/>
  <c r="C10" i="6"/>
  <c r="E10" i="5"/>
  <c r="F10" i="5"/>
  <c r="H18" i="7"/>
  <c r="D10" i="6"/>
  <c r="B9" i="6"/>
  <c r="D9" i="5"/>
  <c r="C9" i="6"/>
  <c r="F17" i="7"/>
  <c r="E9" i="5"/>
  <c r="D9" i="6"/>
  <c r="H17" i="7"/>
  <c r="F9" i="5"/>
  <c r="E34" i="4"/>
  <c r="D50" i="7" s="1"/>
  <c r="E32" i="4"/>
  <c r="D48" i="7" s="1"/>
  <c r="D34" i="4"/>
  <c r="D32" i="4"/>
  <c r="J44" i="7" s="1"/>
  <c r="E33" i="4"/>
  <c r="D49" i="7" s="1"/>
  <c r="D30" i="4"/>
  <c r="E44" i="7" s="1"/>
  <c r="C32" i="4"/>
  <c r="C34" i="4"/>
  <c r="A50" i="7" s="1"/>
  <c r="D33" i="4"/>
  <c r="J45" i="7" s="1"/>
  <c r="C33" i="4"/>
  <c r="C30" i="4"/>
  <c r="A44" i="7" s="1"/>
  <c r="E30" i="4"/>
  <c r="C31" i="4"/>
  <c r="A45" i="7" s="1"/>
  <c r="E31" i="4"/>
  <c r="D31" i="4"/>
  <c r="E45" i="7" s="1"/>
  <c r="C24" i="4"/>
  <c r="C27" i="4"/>
  <c r="AB25" i="7" s="1"/>
  <c r="AB26" i="7" s="1"/>
  <c r="D8" i="7" l="1"/>
  <c r="F45" i="7"/>
  <c r="A49" i="7"/>
  <c r="F44" i="7"/>
  <c r="A4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IMTITHAL</author>
  </authors>
  <commentList>
    <comment ref="AD9" authorId="0" shapeId="0" xr:uid="{00000000-0006-0000-0700-000001000000}">
      <text>
        <r>
          <rPr>
            <sz val="11"/>
            <color theme="1"/>
            <rFont val="Arial"/>
            <family val="2"/>
            <scheme val="minor"/>
          </rPr>
          <t>المستهدف الافتراضي لكل محور = 80 نقطة. مصدر الرقم: منهجية إمتثال المعتمدة داخل الأداة.</t>
        </r>
      </text>
    </comment>
  </commentList>
</comments>
</file>

<file path=xl/sharedStrings.xml><?xml version="1.0" encoding="utf-8"?>
<sst xmlns="http://schemas.openxmlformats.org/spreadsheetml/2006/main" count="603" uniqueCount="386">
  <si>
    <t>مؤشر الجاهزية المهنية
تقييم ذاتي للاستعداد للتغير الوظيفي والمهني</t>
  </si>
  <si>
    <t>البداية</t>
  </si>
  <si>
    <t>بيانات المستخدم</t>
  </si>
  <si>
    <t>التقييم</t>
  </si>
  <si>
    <t>لوحة المعلومات</t>
  </si>
  <si>
    <t>تحليل الفجوات</t>
  </si>
  <si>
    <t>خطة التحسين</t>
  </si>
  <si>
    <t>دليل الاستخدام</t>
  </si>
  <si>
    <t>عن إمتثال</t>
  </si>
  <si>
    <t>مرحبًا بك في أداة التقييم الذاتي للجاهزية المهنية من إمتثال</t>
  </si>
  <si>
    <t>هدف الأداة</t>
  </si>
  <si>
    <t>تساعدك هذه الأداة على قياس مدى استعدادك للتعامل مع أي تغيّر وظيفي أو مهني — سواء كان انتقالًا مخططًا أو مفاجئًا — عبر ستة محاور رئيسية، ثم تمنحك نتيجة رقمية، وتحليلًا للفجوات، وخطة تحسين شخصية قابلة للتنفيذ.</t>
  </si>
  <si>
    <t>خطوات الاستخدام</t>
  </si>
  <si>
    <t>الخطوة 1</t>
  </si>
  <si>
    <t>أدخل بياناتك المهنية، ثم اختر الدولة والعملة قبل تعبئة الحقول المالية.</t>
  </si>
  <si>
    <t>الخطوة 2</t>
  </si>
  <si>
    <t>أجب على 48 سؤالًا موزعة على ستة محاور باختيار مستوى الجاهزية من القائمة المنسدلة.</t>
  </si>
  <si>
    <t>الخطوة 3</t>
  </si>
  <si>
    <t>اطّلع على درجتك الإجمالية ومستوى جاهزيتك ونتائج المحاور الستة.</t>
  </si>
  <si>
    <t>الخطوة 4</t>
  </si>
  <si>
    <t>تعرّف على الفجوة بين وضعك الحالي والمستهدف وترتيب الأولويات.</t>
  </si>
  <si>
    <t>الخطوة 5</t>
  </si>
  <si>
    <t>نفّذ الإجراءات المقترحة وتابع حالتها وتواريخها.</t>
  </si>
  <si>
    <t>منهجية الاحتساب</t>
  </si>
  <si>
    <t>لكل إجابة درجة من 0 إلى 100 (غير جاهز = 0 · جاهزية محدودة = 25 · جاهزية جزئية = 50 · جاهزية جيدة = 75 · جاهزية كاملة = 100). درجة كل محور = متوسط درجات أسئلته، والنتيجة الإجمالية = متوسط درجات المحاور الستة. المستهدف الافتراضي لكل محور 80%.</t>
  </si>
  <si>
    <t>إخلاء مسؤولية</t>
  </si>
  <si>
    <t>هذه الأداة مخصصة للتقييم الذاتي والتخطيط الشخصي، ونتائجها مؤشر إرشادي وليست استشارة مالية أو قانونية أو مهنية متخصصة.</t>
  </si>
  <si>
    <t>IMTITHAL | إمتثال</t>
  </si>
  <si>
    <t>https://imtithal.store</t>
  </si>
  <si>
    <t>بيانات المستخدم
الخطوة 1 من 5 — البيانات المهنية والمالية</t>
  </si>
  <si>
    <t>أولًا: البيانات المهنية</t>
  </si>
  <si>
    <t>الحقول ذات الخلفية الفاتحة والخط الأزرق هي حقول الإدخال. باقي الخلايا محسوبة تلقائيًا ومحمية.</t>
  </si>
  <si>
    <t>الاسم</t>
  </si>
  <si>
    <t>مثال: أحمد عبدالله</t>
  </si>
  <si>
    <t>الدولة</t>
  </si>
  <si>
    <t>اختر من القائمة</t>
  </si>
  <si>
    <t>المدينة</t>
  </si>
  <si>
    <t>مثال: الرياض</t>
  </si>
  <si>
    <t>الفئة المهنية</t>
  </si>
  <si>
    <t>سنوات الخبرة</t>
  </si>
  <si>
    <t>المجال المهني</t>
  </si>
  <si>
    <t>الحالة المهنية</t>
  </si>
  <si>
    <t>جهة العمل الحالية</t>
  </si>
  <si>
    <t>اختياري</t>
  </si>
  <si>
    <t>نمط العمل</t>
  </si>
  <si>
    <t>حضوري / عن بُعد / هجين</t>
  </si>
  <si>
    <t>البريد الإلكتروني (اختياري)</t>
  </si>
  <si>
    <t>اختياري — لا يُشارك مع أي جهة</t>
  </si>
  <si>
    <t>ثانيًا: العملة</t>
  </si>
  <si>
    <t>العملة</t>
  </si>
  <si>
    <t>اختر العملة أولًا — سيظهر رمزها تلقائيًا بجوار الحقول المالية. لا تتم أي تحويلات بين العملات.</t>
  </si>
  <si>
    <t>ثالثًا: المؤشرات المالية (اختيارية — إرشادية فقط)</t>
  </si>
  <si>
    <t>البند</t>
  </si>
  <si>
    <t>القيمة</t>
  </si>
  <si>
    <t>ملاحظة</t>
  </si>
  <si>
    <t>الدخل الشهري</t>
  </si>
  <si>
    <t>صافي الدخل الشهري من العمل الأساسي</t>
  </si>
  <si>
    <t>المصروفات الشهرية</t>
  </si>
  <si>
    <t>متوسط المصروفات المعيشية الشهرية</t>
  </si>
  <si>
    <t>إجمالي المدخرات</t>
  </si>
  <si>
    <t>المبلغ المتاح والقابل للاستخدام فورًا</t>
  </si>
  <si>
    <t>الالتزامات الشهرية</t>
  </si>
  <si>
    <t>أقساط وقروض والتزامات ثابتة</t>
  </si>
  <si>
    <t>الدخل البديل الشهري</t>
  </si>
  <si>
    <t>دخل إضافي من مصادر أخرى (إن وُجد)</t>
  </si>
  <si>
    <t>مثال توضيحي (لا يدخل في الحساب)</t>
  </si>
  <si>
    <t>الدخل 15,000 · المصروفات 9,000 · المدخرات 45,000 · الالتزامات 2,000 · الدخل البديل 1,000</t>
  </si>
  <si>
    <t>مؤشرات محسوبة تلقائيًا</t>
  </si>
  <si>
    <t>صافي الفائض الشهري</t>
  </si>
  <si>
    <t>الدخل + الدخل البديل − المصروفات − الالتزامات</t>
  </si>
  <si>
    <t>عدد أشهر التغطية من المدخرات</t>
  </si>
  <si>
    <t>المدخرات ÷ (المصروفات + الالتزامات) — المستهدف 6 أشهر فأكثر</t>
  </si>
  <si>
    <t>نسبة الالتزامات إلى الدخل</t>
  </si>
  <si>
    <t>الالتزامات الشهرية ÷ الدخل الشهري — يُفضّل أقل من 35%</t>
  </si>
  <si>
    <t>المؤشرات المالية أعلاه إرشادية ولا تدخل في احتساب درجة الجاهزية — الدرجة تُحتسب من إجابات ورقة التقييم فقط.</t>
  </si>
  <si>
    <t>التقييم
الخطوة 2 من 5 — أجب على جميع الأسئلة الـ 48</t>
  </si>
  <si>
    <t>اختر مستوى جاهزيتك لكل سؤال من القائمة المنسدلة في عمود «الإجابة». تُحتسب الدرجة تلقائيًا، ولا يُسمح بتعديلها يدويًا.</t>
  </si>
  <si>
    <t>رقم</t>
  </si>
  <si>
    <t>المحور</t>
  </si>
  <si>
    <t>المجال الفرعي</t>
  </si>
  <si>
    <t>السؤال</t>
  </si>
  <si>
    <t>الإجابة</t>
  </si>
  <si>
    <t>الدرجة</t>
  </si>
  <si>
    <t>الملاحظات</t>
  </si>
  <si>
    <t>الجاهزية المالية</t>
  </si>
  <si>
    <t>صندوق الطوارئ</t>
  </si>
  <si>
    <t>إلى أي مدى يوجد لديك صندوق طوارئ مالي مخصص ومنفصل عن حسابك اليومي؟</t>
  </si>
  <si>
    <t>تغطية المصروفات</t>
  </si>
  <si>
    <t>إلى أي مدى تغطي مدخراتك الحالية مصروفاتك لمدة ستة أشهر أو أكثر دون دخل؟</t>
  </si>
  <si>
    <t>إلى أي مدى تعتبر التزاماتك المالية الشهرية تحت السيطرة ومتناسبة مع دخلك؟</t>
  </si>
  <si>
    <t>مستوى الديون</t>
  </si>
  <si>
    <t>إلى أي مدى أنت مرتاح لمستوى ديونك الحالية وقدرتك على سدادها عند انقطاع الدخل؟</t>
  </si>
  <si>
    <t>الدخل البديل</t>
  </si>
  <si>
    <t>إلى أي مدى يوجد لديك مصدر دخل بديل أو إضافي غير وظيفتك الأساسية؟</t>
  </si>
  <si>
    <t>المصروفات الأساسية</t>
  </si>
  <si>
    <t>إلى أي مدى تستطيع تغطية مصروفاتك الأساسية لمدة ثلاثة أشهر إذا توقف دخلك اليوم؟</t>
  </si>
  <si>
    <t>الخطة المالية</t>
  </si>
  <si>
    <t>إلى أي مدى لديك خطة مالية مكتوبة وواضحة للتعامل مع فقدان الدخل؟</t>
  </si>
  <si>
    <t>الانضباط المالي</t>
  </si>
  <si>
    <t>إلى أي مدى تتابع مصروفاتك ومدخراتك بشكل منتظم وموثق؟</t>
  </si>
  <si>
    <t>الجاهزية المهنية</t>
  </si>
  <si>
    <t>السيرة الذاتية</t>
  </si>
  <si>
    <t>إلى أي مدى سيرتك الذاتية محدثة وجاهزة للإرسال خلال 24 ساعة؟</t>
  </si>
  <si>
    <t>الملف على LinkedIn</t>
  </si>
  <si>
    <t>إلى أي مدى ملفك على LinkedIn مكتمل ومحدث ويعكس خبراتك الحالية؟</t>
  </si>
  <si>
    <t>توثيق الإنجازات</t>
  </si>
  <si>
    <t>إلى أي مدى إنجازاتك المهنية موثقة بأرقام ونتائج قابلة للقياس؟</t>
  </si>
  <si>
    <t>الشهادات المهنية</t>
  </si>
  <si>
    <t>إلى أي مدى شهاداتك المهنية سارية ومحدثة ومناسبة لمجالك؟</t>
  </si>
  <si>
    <t>ملف الأعمال</t>
  </si>
  <si>
    <t>إلى أي مدى يتوفر لديك ملف أعمال (Portfolio) أو نماذج عمل جاهزة عند الحاجة؟</t>
  </si>
  <si>
    <t>التقديم الذاتي</t>
  </si>
  <si>
    <t>إلى أي مدى تستطيع تقديم نفسك مهنيًا بوضوح خلال دقيقتين؟</t>
  </si>
  <si>
    <t>مقابلات العمل</t>
  </si>
  <si>
    <t>إلى أي مدى أنت مستعد لخوض مقابلة عمل مهنية خلال الأسبوع القادم؟</t>
  </si>
  <si>
    <t>الوظائف المستهدفة</t>
  </si>
  <si>
    <t>إلى أي مدى تعرف بدقة المسميات الوظيفية التي تناسب خبرتك وتستهدفها؟</t>
  </si>
  <si>
    <t>المهارات وقابلية التوظيف</t>
  </si>
  <si>
    <t>المهارات الأساسية</t>
  </si>
  <si>
    <t>إلى أي مدى مهاراتك الأساسية في مجالك متوافقة مع متطلبات السوق الحالية؟</t>
  </si>
  <si>
    <t>المهارات الرقمية</t>
  </si>
  <si>
    <t>إلى أي مدى تتقن الأدوات الرقمية المستخدمة في مجالك المهني؟</t>
  </si>
  <si>
    <t>الذكاء الاصطناعي</t>
  </si>
  <si>
    <t>إلى أي مدى تستخدم أدوات الذكاء الاصطناعي لتحسين إنتاجيتك في العمل؟</t>
  </si>
  <si>
    <t>التعلم المستمر</t>
  </si>
  <si>
    <t>إلى أي مدى تخصص وقتًا منتظمًا للتعلم وتطوير مهاراتك؟</t>
  </si>
  <si>
    <t>معرفة السوق</t>
  </si>
  <si>
    <t>إلى أي مدى تتابع اتجاهات سوق العمل والفرص المتاحة في مجالك؟</t>
  </si>
  <si>
    <t>مهارات المستقبل</t>
  </si>
  <si>
    <t>إلى أي مدى تعرف المهارات التي سيحتاجها مجالك خلال السنوات الثلاث القادمة؟</t>
  </si>
  <si>
    <t>سرعة التعلم</t>
  </si>
  <si>
    <t>إلى أي مدى تثق في قدرتك على اكتساب مهارة جديدة مطلوبة خلال فترة قصيرة؟</t>
  </si>
  <si>
    <t>خطة التطوير</t>
  </si>
  <si>
    <t>إلى أي مدى لديك خطة تطوير مهني مكتوبة بأهداف زمنية واضحة؟</t>
  </si>
  <si>
    <t>الشبكة المهنية</t>
  </si>
  <si>
    <t>حجم الشبكة</t>
  </si>
  <si>
    <t>إلى أي مدى تعتبر شبكتك المهنية كافية من حيث عدد العلاقات في مجالك؟</t>
  </si>
  <si>
    <t>جودة العلاقات</t>
  </si>
  <si>
    <t>إلى أي مدى علاقاتك المهنية قوية بحيث يمكنك طلب الدعم أو الترشيح منها؟</t>
  </si>
  <si>
    <t>الزملاء السابقون</t>
  </si>
  <si>
    <t>إلى أي مدى تحافظ على تواصل منتظم مع زملائك ومديريك السابقين؟</t>
  </si>
  <si>
    <t>المتخصصون في المجال</t>
  </si>
  <si>
    <t>إلى أي مدى تتواصل مع متخصصين وخبراء خارج مكان عملك الحالي؟</t>
  </si>
  <si>
    <t>مسؤولو التوظيف</t>
  </si>
  <si>
    <t>إلى أي مدى لديك تواصل فعّال مع مسؤولي التوظيف ومكاتب الاستقطاب؟</t>
  </si>
  <si>
    <t>المجتمعات المهنية</t>
  </si>
  <si>
    <t>إلى أي مدى تشارك في مجتمعات أو جمعيات أو فعاليات مهنية في مجالك؟</t>
  </si>
  <si>
    <t>النشاط على LinkedIn</t>
  </si>
  <si>
    <t>إلى أي مدى أنت نشط مهنيًا على LinkedIn من حيث المحتوى والتفاعل؟</t>
  </si>
  <si>
    <t>بناء علاقات جديدة</t>
  </si>
  <si>
    <t>إلى أي مدى تبني علاقات مهنية جديدة بشكل منتظم خلال كل شهر؟</t>
  </si>
  <si>
    <t>الجاهزية المهنية والفرص</t>
  </si>
  <si>
    <t>وضوح المسار</t>
  </si>
  <si>
    <t>إلى أي مدى مسارك المهني للسنوات الثلاث القادمة واضح ومحدد؟</t>
  </si>
  <si>
    <t>إلى أي مدى لديك قائمة محددة بالوظائف التي ترغب في التقدم لها؟</t>
  </si>
  <si>
    <t>الشركات المستهدفة</t>
  </si>
  <si>
    <t>إلى أي مدى حددت الشركات أو الجهات التي ترغب في العمل بها؟</t>
  </si>
  <si>
    <t>خطة البحث عن عمل</t>
  </si>
  <si>
    <t>إلى أي مدى لديك خطة عملية للبحث عن وظيفة يمكن تفعيلها فورًا؟</t>
  </si>
  <si>
    <t>البدائل المهنية</t>
  </si>
  <si>
    <t>إلى أي مدى لديك بدائل مهنية واضحة إذا لم تتوفر الوظيفة المفضلة لديك؟</t>
  </si>
  <si>
    <t>قطاعات بديلة</t>
  </si>
  <si>
    <t>إلى أي مدى أنت مستعد للعمل في قطاع مختلف عن قطاعك الحالي عند الحاجة؟</t>
  </si>
  <si>
    <t>تغيير الدور</t>
  </si>
  <si>
    <t>إلى أي مدى أنت مستعد لتغيير مجالك أو دورك الوظيفي إذا تطلّب السوق ذلك؟</t>
  </si>
  <si>
    <t>خطة 30/60/90</t>
  </si>
  <si>
    <t>إلى أي مدى لديك خطة 30/60/90 يومًا جاهزة للتنفيذ عند بدء البحث أو الانتقال؟</t>
  </si>
  <si>
    <t>الاستعداد الشخصي للانتقال</t>
  </si>
  <si>
    <t>التعامل مع التغيير</t>
  </si>
  <si>
    <t>إلى أي مدى تتعامل بفاعلية مع التغيرات المفاجئة في بيئة العمل؟</t>
  </si>
  <si>
    <t>المرونة المهنية</t>
  </si>
  <si>
    <t>إلى أي مدى تتكيّف بسرعة مع أدوار ومهام ومسؤوليات جديدة؟</t>
  </si>
  <si>
    <t>تعلم مهارات جديدة</t>
  </si>
  <si>
    <t>إلى أي مدى أنت مستعد للبدء في تعلم مهارة جديدة تمامًا عند الحاجة؟</t>
  </si>
  <si>
    <t>تنظيم الوقت</t>
  </si>
  <si>
    <t>إلى أي مدى تستطيع إعادة تنظيم وقتك بسرعة عند تغير ظروفك المهنية؟</t>
  </si>
  <si>
    <t>شبكة الدعم</t>
  </si>
  <si>
    <t>إلى أي مدى يتوفر لديك محيط مهني أو اجتماعي داعم عند اتخاذ قرارات مهنية؟</t>
  </si>
  <si>
    <t>اتخاذ الخطوات</t>
  </si>
  <si>
    <t>إلى أي مدى أنت مستعد لاتخاذ خطوة مهنية جديدة خلال الأشهر الستة القادمة؟</t>
  </si>
  <si>
    <t>خطة التغيير المفاجئ</t>
  </si>
  <si>
    <t>إلى أي مدى لديك خطة واضحة للتصرف خلال أول أسبوعين من أي تغيير وظيفي مفاجئ؟</t>
  </si>
  <si>
    <t>إدارة الأولويات</t>
  </si>
  <si>
    <t>إلى أي مدى تستطيع إعادة ترتيب أولوياتك المهنية والشخصية عند حدوث تحول كبير؟</t>
  </si>
  <si>
    <t>عدد الأسئلة المُجابة / إجمالي الأسئلة</t>
  </si>
  <si>
    <t>متوسط الدرجات</t>
  </si>
  <si>
    <t>محرك الحسابات
ورقة داخلية — لا تُعدَّل يدويًا</t>
  </si>
  <si>
    <t>جميع نتائج الأداة تُحتسب في هذه الورقة اعتمادًا على ورقة «التقييم». الورقة مخفية ومحمية.</t>
  </si>
  <si>
    <t>م</t>
  </si>
  <si>
    <t>عدد الأسئلة</t>
  </si>
  <si>
    <t>المُجابة</t>
  </si>
  <si>
    <t>مجموع الدرجات</t>
  </si>
  <si>
    <t>النتيجة</t>
  </si>
  <si>
    <t>التصنيف</t>
  </si>
  <si>
    <t>المستهدف</t>
  </si>
  <si>
    <t>الفجوة</t>
  </si>
  <si>
    <t>الأولوية</t>
  </si>
  <si>
    <t>الإجراء المقترح</t>
  </si>
  <si>
    <t>مفتاح الترتيب</t>
  </si>
  <si>
    <t>المؤشرات العامة</t>
  </si>
  <si>
    <t>إجمالي عدد الأسئلة</t>
  </si>
  <si>
    <t>عدد الإجابات المُسجّلة</t>
  </si>
  <si>
    <t>نسبة الاستكمال</t>
  </si>
  <si>
    <t>النتيجة الإجمالية المبدئية</t>
  </si>
  <si>
    <t>النتيجة الإجمالية النهائية</t>
  </si>
  <si>
    <t>التصنيف العام</t>
  </si>
  <si>
    <t>التصنيف المبدئي</t>
  </si>
  <si>
    <t>نص حالة الاستكمال</t>
  </si>
  <si>
    <t>رسالة النتيجة</t>
  </si>
  <si>
    <t>النتيجة المعروضة</t>
  </si>
  <si>
    <t>ترتيب المحاور</t>
  </si>
  <si>
    <t>أقوى محور</t>
  </si>
  <si>
    <t>ثاني أقوى محور</t>
  </si>
  <si>
    <t>أضعف محور</t>
  </si>
  <si>
    <t>ثاني أضعف محور</t>
  </si>
  <si>
    <t>ثالث أضعف محور</t>
  </si>
  <si>
    <t>تحليل الفجوات
الخطوة 4 من 5 — الفارق بين وضعك الحالي والمستهدف</t>
  </si>
  <si>
    <t>المجال</t>
  </si>
  <si>
    <t>الفجوة = المستهدف (80%) − النتيجة الحالية. إذا تجاوزت النتيجة المستهدف تكون الفجوة صفرًا. تُحتسب الأولوية آليًا ولا يمكن تعديلها.</t>
  </si>
  <si>
    <t>خطة التحسين الشخصية
الخطوة 5 من 5 — إجراءات مقترحة تلقائيًا حسب نتائجك</t>
  </si>
  <si>
    <t>الأعمدة الأربعة الأولى محسوبة تلقائيًا. عبّئ «الحالة» والتواريخ والملاحظات لمتابعة تنفيذ خطتك.</t>
  </si>
  <si>
    <t>الحالة</t>
  </si>
  <si>
    <t>تاريخ البدء</t>
  </si>
  <si>
    <t>تاريخ الاستحقاق</t>
  </si>
  <si>
    <t>ملاحظات</t>
  </si>
  <si>
    <t>نصيحة: ابدأ بالمجالات ذات الأولوية العالية جدًا، وحدّد لكل إجراء تاريخ استحقاق لا يتجاوز 90 يومًا.</t>
  </si>
  <si>
    <t>درجة الجاهزية المهنية</t>
  </si>
  <si>
    <t>مستوى الجاهزية</t>
  </si>
  <si>
    <t>حالة الاستكمال</t>
  </si>
  <si>
    <t>نتائج المحاور الستة</t>
  </si>
  <si>
    <t>الإجراء الموصى به</t>
  </si>
  <si>
    <t>العرض البياني</t>
  </si>
  <si>
    <t>خلايا مساعدة للرسم البياني — لا تُعدَّل</t>
  </si>
  <si>
    <t>درجة الجاهزية</t>
  </si>
  <si>
    <t>المتبقي</t>
  </si>
  <si>
    <t>أبرز نقاط القوة</t>
  </si>
  <si>
    <t>أولويات التحسين</t>
  </si>
  <si>
    <t>الإجراءات الموصى بها (حسب الأولوية)</t>
  </si>
  <si>
    <t>القوائم والإعدادات
ورقة مرجعية داخلية — لا تُعدَّل</t>
  </si>
  <si>
    <t>هذه الورقة تحتوي على جميع القوائم المركزية ومفاتيح الاحتساب المستخدمة في الأداة. تم إخفاؤها وحمايتها لضمان سلامة النتائج.</t>
  </si>
  <si>
    <t>خيارات الإجابة</t>
  </si>
  <si>
    <t>الدول</t>
  </si>
  <si>
    <t>العملات</t>
  </si>
  <si>
    <t>الرمز</t>
  </si>
  <si>
    <t>حالة الإجراء</t>
  </si>
  <si>
    <t>المحاور</t>
  </si>
  <si>
    <t>حد التصنيف</t>
  </si>
  <si>
    <t>حد الأولوية</t>
  </si>
  <si>
    <t>غير جاهز</t>
  </si>
  <si>
    <t>المملكة العربية السعودية</t>
  </si>
  <si>
    <t>الدولار الأمريكي (USD)</t>
  </si>
  <si>
    <t>USD</t>
  </si>
  <si>
    <t>طالب / حديث التخرج</t>
  </si>
  <si>
    <t>أقل من سنة</t>
  </si>
  <si>
    <t>الجودة والامتثال</t>
  </si>
  <si>
    <t>على رأس العمل</t>
  </si>
  <si>
    <t>حضوري</t>
  </si>
  <si>
    <t>لم يبدأ</t>
  </si>
  <si>
    <t>يحتاج إلى تطوير عاجل</t>
  </si>
  <si>
    <t>أولوية عالية جدًا</t>
  </si>
  <si>
    <t>جاهزية محدودة</t>
  </si>
  <si>
    <t>مصر</t>
  </si>
  <si>
    <t>الريال السعودي (SAR)</t>
  </si>
  <si>
    <t>SAR</t>
  </si>
  <si>
    <t>موظف مبتدئ</t>
  </si>
  <si>
    <t>1 - 3 سنوات</t>
  </si>
  <si>
    <t>الصحة والسلامة والبيئة</t>
  </si>
  <si>
    <t>على رأس العمل وأبحث عن فرصة</t>
  </si>
  <si>
    <t>عن بُعد</t>
  </si>
  <si>
    <t>قيد التنفيذ</t>
  </si>
  <si>
    <t>يحتاج إلى تحسين</t>
  </si>
  <si>
    <t>أولوية عالية</t>
  </si>
  <si>
    <t>جاهزية جزئية</t>
  </si>
  <si>
    <t>الإمارات العربية المتحدة</t>
  </si>
  <si>
    <t>الجنيه المصري (EGP)</t>
  </si>
  <si>
    <t>EGP</t>
  </si>
  <si>
    <t>أخصائي / مهني</t>
  </si>
  <si>
    <t>4 - 6 سنوات</t>
  </si>
  <si>
    <t>الرعاية الصحية</t>
  </si>
  <si>
    <t>باحث عن عمل</t>
  </si>
  <si>
    <t>هجين</t>
  </si>
  <si>
    <t>مكتمل</t>
  </si>
  <si>
    <t>جاهزية جيدة</t>
  </si>
  <si>
    <t>أولوية متوسطة</t>
  </si>
  <si>
    <t>الأردن</t>
  </si>
  <si>
    <t>الدرهم الإماراتي (AED)</t>
  </si>
  <si>
    <t>AED</t>
  </si>
  <si>
    <t>أخصائي أول</t>
  </si>
  <si>
    <t>7 - 10 سنوات</t>
  </si>
  <si>
    <t>التعليم والتدريب</t>
  </si>
  <si>
    <t>عمل حر / مستقل</t>
  </si>
  <si>
    <t>غير محدد</t>
  </si>
  <si>
    <t>مؤجل</t>
  </si>
  <si>
    <t>جاهزية قوية</t>
  </si>
  <si>
    <t>أولوية منخفضة</t>
  </si>
  <si>
    <t>جاهزية كاملة</t>
  </si>
  <si>
    <t>الكويت</t>
  </si>
  <si>
    <t>الدينار الأردني (JOD)</t>
  </si>
  <si>
    <t>JOD</t>
  </si>
  <si>
    <t>مشرف / قائد فريق</t>
  </si>
  <si>
    <t>11 - 15 سنة</t>
  </si>
  <si>
    <t>البنوك والخدمات المالية</t>
  </si>
  <si>
    <t>بين وظيفتين</t>
  </si>
  <si>
    <t>قطر</t>
  </si>
  <si>
    <t>مدير</t>
  </si>
  <si>
    <t>16 - 20 سنة</t>
  </si>
  <si>
    <t>التأمين</t>
  </si>
  <si>
    <t>متقاعد</t>
  </si>
  <si>
    <t>البحرين</t>
  </si>
  <si>
    <t>مدير أول / مدير إدارة</t>
  </si>
  <si>
    <t>أكثر من 20 سنة</t>
  </si>
  <si>
    <t>تقنية المعلومات والبرمجيات</t>
  </si>
  <si>
    <t>غير ذلك</t>
  </si>
  <si>
    <t>سلطنة عُمان</t>
  </si>
  <si>
    <t>مدير تنفيذي</t>
  </si>
  <si>
    <t>الاتصالات</t>
  </si>
  <si>
    <t>العراق</t>
  </si>
  <si>
    <t>مستشار / خبير</t>
  </si>
  <si>
    <t>النفط والغاز والطاقة</t>
  </si>
  <si>
    <t>المغرب</t>
  </si>
  <si>
    <t>رائد أعمال / عمل حر</t>
  </si>
  <si>
    <t>الصناعة والتصنيع</t>
  </si>
  <si>
    <t>الجزائر</t>
  </si>
  <si>
    <t>أخرى</t>
  </si>
  <si>
    <t>الإنشاءات والمقاولات</t>
  </si>
  <si>
    <t>تونس</t>
  </si>
  <si>
    <t>العقارات</t>
  </si>
  <si>
    <t>ليبيا</t>
  </si>
  <si>
    <t>التجزئة والتجارة</t>
  </si>
  <si>
    <t>السودان</t>
  </si>
  <si>
    <t>الخدمات اللوجستية والنقل</t>
  </si>
  <si>
    <t>اليمن</t>
  </si>
  <si>
    <t>الضيافة والسياحة</t>
  </si>
  <si>
    <t>فلسطين</t>
  </si>
  <si>
    <t>الموارد البشرية</t>
  </si>
  <si>
    <t>لبنان</t>
  </si>
  <si>
    <t>التسويق والمبيعات</t>
  </si>
  <si>
    <t>سوريا</t>
  </si>
  <si>
    <t>القانون والشؤون النظامية</t>
  </si>
  <si>
    <t>القطاع الحكومي</t>
  </si>
  <si>
    <t>القطاع غير الربحي</t>
  </si>
  <si>
    <t>الاستشارات</t>
  </si>
  <si>
    <t>الإعلام</t>
  </si>
  <si>
    <t>دليل الاستخدام
كل ما تحتاج معرفته لاستخدام الأداة بشكل صحيح</t>
  </si>
  <si>
    <t>1. هدف الأداة</t>
  </si>
  <si>
    <t>قياس جاهزيتك للتعامل مع أي تغيّر وظيفي أو مهني عبر ستة محاور، وتحويل النتيجة إلى خطة تحسين عملية.</t>
  </si>
  <si>
    <t>2. كيفية البدء</t>
  </si>
  <si>
    <t>ابدأ من ورقة «بيانات المستخدم»، ثم انتقل إلى «التقييم»، وستتحدّث باقي الأوراق تلقائيًا.</t>
  </si>
  <si>
    <t>3. إدخال البيانات</t>
  </si>
  <si>
    <t>لا تُدخل بيانات إلا في الخلايا ذات الخلفية الفاتحة والخط الأزرق. باقي الخلايا محمية لأنها تحتوي على معادلات.</t>
  </si>
  <si>
    <t>4. اختيار الدولة</t>
  </si>
  <si>
    <t>اختر دولتك من القائمة المنسدلة في ورقة «بيانات المستخدم». القائمة مركزية ولا يمكن إدخال قيمة خارجها.</t>
  </si>
  <si>
    <t>5. اختيار العملة</t>
  </si>
  <si>
    <t>اختر العملة قبل تعبئة الحقول المالية؛ سيظهر رمزها تلقائيًا بجوار كل حقل. لا تُجري الأداة أي تحويل بين العملات.</t>
  </si>
  <si>
    <t>6. الإجابة على الأسئلة</t>
  </si>
  <si>
    <t>لكل سؤال خمسة مستويات: غير جاهز (0) · جاهزية محدودة (25) · جاهزية جزئية (50) · جاهزية جيدة (75) · جاهزية كاملة (100). اختر المستوى الأقرب لواقعك الحالي وليس لما تطمح إليه.</t>
  </si>
  <si>
    <t>7. فهم النتيجة</t>
  </si>
  <si>
    <t>درجة كل محور = متوسط درجات أسئلته. النتيجة الإجمالية = متوسط درجات المحاور الستة. التصنيف: 0–39 يحتاج إلى تطوير عاجل · 40–59 يحتاج إلى تحسين · 60–79 جاهزية جيدة · 80–100 جاهزية قوية.</t>
  </si>
  <si>
    <t>8. قراءة لوحة المعلومات</t>
  </si>
  <si>
    <t>تعرض الدرجة الإجمالية ومستوى الجاهزية وحالة الاستكمال ونتائج المحاور الستة مع رسمين بيانيين. لا تظهر النتيجة النهائية إلا بعد استكمال جميع الأسئلة.</t>
  </si>
  <si>
    <t>9. قراءة تحليل الفجوات</t>
  </si>
  <si>
    <t>الفجوة = المستهدف (80%) − نتيجتك الحالية. إذا تجاوزت النتيجة المستهدف تكون الفجوة صفرًا. الأولوية تُحتسب آليًا: أقل من 40 أولوية عالية جدًا · 40–59 أولوية عالية · 60–79 أولوية متوسطة · 80 فأكثر أولوية منخفضة.</t>
  </si>
  <si>
    <t>10. استخدام خطة التحسين</t>
  </si>
  <si>
    <t>لكل محور إجراء مقترح يظهر تلقائيًا عند انخفاض النتيجة عن 60. حدّد الحالة وتاريخ البدء وتاريخ الاستحقاق، وراجع الخطة شهريًا.</t>
  </si>
  <si>
    <t>11. تحديث النتائج</t>
  </si>
  <si>
    <t>أي تغيير في إجابة واحدة يُحدّث تلقائيًا: درجة السؤال، ودرجة المحور، والنتيجة الإجمالية، والتصنيف، والفجوة، والأولوية، والتوصيات، ولوحة المعلومات.</t>
  </si>
  <si>
    <t>12. حماية الملف</t>
  </si>
  <si>
    <t>أوراق المعادلات محمية بدون كلمة مرور لمنع الحذف غير المقصود. إذا احتجت لتعديلها: تبويب مراجعة ← إلغاء حماية الورقة.</t>
  </si>
  <si>
    <t>13. إعادة التقييم</t>
  </si>
  <si>
    <t>يُنصح بإعادة التقييم كل ستة أشهر، أو فور حدوث تغيّر جوهري في وضعك الوظيفي.</t>
  </si>
  <si>
    <t>إمتثال منصة متخصصة في أنظمة الإدارة والجودة والامتثال والتميز المؤسسي.</t>
  </si>
  <si>
    <t>عن هذه الأداة</t>
  </si>
  <si>
    <t>«مؤشر الجاهزية المهنية» أداة تقييم ذاتي مجانية من إمتثال، صُمّمت لمساعدة المهنيين في المنطقة العربية على قياس استعدادهم للتغير الوظيفي وبناء خطة تحسين عملية. الأداة تعمل بالكامل داخل ملف Excel ولا ترسل أي بيانات إلى أي جهة — بياناتك تبقى على جهازك.</t>
  </si>
  <si>
    <t>تواصل معنا</t>
  </si>
  <si>
    <t xml:space="preserve">ياسر عبد الباسط </t>
  </si>
  <si>
    <t>الرياض</t>
  </si>
  <si>
    <t>gasser4479@gmail.com</t>
  </si>
  <si>
    <t xml:space="preserve">شركة شبكة التقنية </t>
  </si>
  <si>
    <t>أولوية قصوى — راجع الميزانية الشهرية وكوّن صندوق طوارئ يغطي نفقات 3–6 أشهر.</t>
  </si>
  <si>
    <t>حدّث السيرة الذاتية وملف LinkedIn وأضف آخر الإنجازات والمهارات.</t>
  </si>
  <si>
    <t>اختر شهادة أو دورة مهنية واحدة ذات صلة بمجالك وابدأ بها.</t>
  </si>
  <si>
    <t>تم الإنجاز — حافظ على المتابعة الدورية للعلاقات وابنِ عليها.</t>
  </si>
  <si>
    <t>راجع خطة 30/60/90 يومًا وحدّد الفرص المستهدفة بوضوح.</t>
  </si>
  <si>
    <t>جهّز خطة انتقال مهني واضحة وناقشها مع العائلة والداعمين.</t>
  </si>
  <si>
    <t>شهر</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</si>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</sst>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yyyy\-mm\-dd"/>
  </numFmts>
  <fonts count="41" x14ac:knownFonts="1">
    <font>
      <sz val="11"/>
      <color theme="1"/>
      <name val="Arial"/>
      <family val="2"/>
      <scheme val="minor"/>
    </font>
    <font>
      <b/>
      <sz val="16"/>
      <color rgb="FFFFFFFF"/>
      <name val="Arial"/>
    </font>
    <font>
      <sz val="10"/>
      <color rgb="FF1A2E5E"/>
      <name val="Arial"/>
    </font>
    <font>
      <b/>
      <sz val="10"/>
      <color rgb="FFFFFFFF"/>
      <name val="Arial"/>
    </font>
    <font>
      <sz val="10"/>
      <color rgb="FF1F2430"/>
      <name val="Arial"/>
    </font>
    <font>
      <b/>
      <sz val="8"/>
      <color rgb="FF1A2E5E"/>
      <name val="Arial"/>
    </font>
    <font>
      <b/>
      <sz val="16"/>
      <color rgb="FF1A2E5E"/>
      <name val="Arial"/>
    </font>
    <font>
      <b/>
      <sz val="12"/>
      <color rgb="FFFFFFFF"/>
      <name val="Arial"/>
    </font>
    <font>
      <sz val="11"/>
      <color rgb="FF1F2430"/>
      <name val="Arial"/>
    </font>
    <font>
      <b/>
      <sz val="11"/>
      <color rgb="FFFFFFFF"/>
      <name val="Arial"/>
    </font>
    <font>
      <b/>
      <sz val="11"/>
      <color rgb="FF1A2E5E"/>
      <name val="Arial"/>
    </font>
    <font>
      <b/>
      <sz val="12"/>
      <color rgb="FF1A2E5E"/>
      <name val="Arial"/>
    </font>
    <font>
      <sz val="11"/>
      <color rgb="FFC0392B"/>
      <name val="Arial"/>
    </font>
    <font>
      <b/>
      <sz val="11"/>
      <color rgb="FF2EA67A"/>
      <name val="Arial"/>
    </font>
    <font>
      <b/>
      <sz val="9"/>
      <color rgb="FFC8A84B"/>
      <name val="Arial"/>
    </font>
    <font>
      <sz val="11"/>
      <color rgb="FF0B3D91"/>
      <name val="Arial"/>
    </font>
    <font>
      <sz val="9"/>
      <color rgb="FF7A8194"/>
      <name val="Arial"/>
    </font>
    <font>
      <b/>
      <sz val="10"/>
      <color rgb="FF2EA67A"/>
      <name val="Arial"/>
    </font>
    <font>
      <b/>
      <sz val="9"/>
      <color rgb="FFC0392B"/>
      <name val="Arial"/>
    </font>
    <font>
      <b/>
      <sz val="10"/>
      <color rgb="FF1A2E5E"/>
      <name val="Arial"/>
    </font>
    <font>
      <sz val="10"/>
      <color rgb="FF5A6273"/>
      <name val="Arial"/>
    </font>
    <font>
      <b/>
      <sz val="10"/>
      <color rgb="FF1F2430"/>
      <name val="Arial"/>
    </font>
    <font>
      <b/>
      <sz val="40"/>
      <color rgb="FF1A2E5E"/>
      <name val="Arial"/>
    </font>
    <font>
      <b/>
      <sz val="11"/>
      <color rgb="FFC0392B"/>
      <name val="Arial"/>
    </font>
    <font>
      <sz val="9"/>
      <color rgb="FF1F2430"/>
      <name val="Arial"/>
    </font>
    <font>
      <sz val="8"/>
      <color rgb="FFC9CFDB"/>
      <name val="Arial"/>
    </font>
    <font>
      <sz val="9"/>
      <color rgb="FFC9CFDB"/>
      <name val="Arial"/>
    </font>
    <font>
      <sz val="9"/>
      <color rgb="FFC0392B"/>
      <name val="Arial"/>
    </font>
    <font>
      <b/>
      <sz val="10"/>
      <color rgb="FFC0392B"/>
      <name val="Arial"/>
    </font>
    <font>
      <b/>
      <sz val="20"/>
      <color rgb="FF1A2E5E"/>
      <name val="Arial"/>
    </font>
    <font>
      <sz val="13"/>
      <color rgb="FF1A2E5E"/>
      <name val="Arial"/>
    </font>
    <font>
      <b/>
      <sz val="14"/>
      <color rgb="FF1A2E5E"/>
      <name val="Arial"/>
    </font>
    <font>
      <b/>
      <sz val="14"/>
      <color theme="5" tint="-0.249977111117893"/>
      <name val="Arial"/>
      <family val="2"/>
    </font>
    <font>
      <b/>
      <sz val="14"/>
      <color theme="5" tint="-0.249977111117893"/>
      <name val="Arial"/>
      <family val="2"/>
      <scheme val="minor"/>
    </font>
    <font>
      <b/>
      <sz val="11"/>
      <color theme="5" tint="-0.249977111117893"/>
      <name val="Arial"/>
      <family val="2"/>
      <scheme val="minor"/>
    </font>
    <font>
      <b/>
      <sz val="12"/>
      <color theme="5" tint="-0.249977111117893"/>
      <name val="Arial"/>
      <family val="2"/>
    </font>
    <font>
      <b/>
      <sz val="12"/>
      <color theme="5" tint="-0.249977111117893"/>
      <name val="Arial"/>
      <family val="2"/>
      <scheme val="minor"/>
    </font>
    <font>
      <b/>
      <sz val="11"/>
      <color theme="5" tint="-0.249977111117893"/>
      <name val="Arial"/>
      <family val="2"/>
    </font>
    <font>
      <b/>
      <sz val="10"/>
      <color theme="5" tint="-0.249977111117893"/>
      <name val="Arial"/>
      <family val="2"/>
    </font>
    <font>
      <b/>
      <sz val="10"/>
      <color theme="5" tint="-0.249977111117893"/>
      <name val="Arial"/>
      <family val="2"/>
      <scheme val="minor"/>
    </font>
    <font>
      <b/>
      <sz val="10"/>
      <color rgb="FF2EA67A"/>
      <name val="Arial"/>
      <family val="2"/>
    </font>
  </fonts>
  <fills count="13">
    <fill>
      <patternFill patternType="none"/>
    </fill>
    <fill>
      <patternFill patternType="gray125"/>
    </fill>
    <fill>
      <patternFill patternType="solid">
        <fgColor rgb="FF1A2E5E"/>
      </patternFill>
    </fill>
    <fill>
      <patternFill patternType="solid">
        <fgColor rgb="FFE7EBF3"/>
      </patternFill>
    </fill>
    <fill>
      <patternFill patternType="solid">
        <fgColor rgb="FF2EA67A"/>
      </patternFill>
    </fill>
    <fill>
      <patternFill patternType="solid">
        <fgColor rgb="FFC8A84B"/>
      </patternFill>
    </fill>
    <fill>
      <patternFill patternType="solid">
        <fgColor rgb="FFC0392B"/>
      </patternFill>
    </fill>
    <fill>
      <patternFill patternType="solid">
        <fgColor rgb="FFFBE6E3"/>
      </patternFill>
    </fill>
    <fill>
      <patternFill patternType="solid">
        <fgColor rgb="FFFFFDF2"/>
      </patternFill>
    </fill>
    <fill>
      <patternFill patternType="solid">
        <fgColor rgb="FFF7F1DF"/>
      </patternFill>
    </fill>
    <fill>
      <patternFill patternType="solid">
        <fgColor rgb="FFF5F6F8"/>
      </patternFill>
    </fill>
    <fill>
      <patternFill patternType="solid">
        <fgColor rgb="FFFFFFFF"/>
      </patternFill>
    </fill>
    <fill>
      <patternFill patternType="solid">
        <fgColor rgb="FFE4F3ED"/>
      </patternFill>
    </fill>
  </fills>
  <borders count="7">
    <border>
      <left/>
      <right/>
      <top/>
      <bottom/>
      <diagonal/>
    </border>
    <border>
      <left style="thin">
        <color rgb="FFC9CFDB"/>
      </left>
      <right style="thin">
        <color rgb="FFC9CFDB"/>
      </right>
      <top style="thin">
        <color rgb="FFC9CFDB"/>
      </top>
      <bottom style="thin">
        <color rgb="FFC9CFDB"/>
      </bottom>
      <diagonal/>
    </border>
    <border>
      <left/>
      <right/>
      <top/>
      <bottom style="thin">
        <color rgb="FFC8A84B"/>
      </bottom>
      <diagonal/>
    </border>
    <border>
      <left style="thin">
        <color rgb="FFC9CFDB"/>
      </left>
      <right style="thin">
        <color rgb="FFC9CFDB"/>
      </right>
      <top style="thin">
        <color rgb="FFC9CFDB"/>
      </top>
      <bottom style="medium">
        <color rgb="FFC8A84B"/>
      </bottom>
      <diagonal/>
    </border>
    <border>
      <left style="thin">
        <color rgb="FFC9CFDB"/>
      </left>
      <right style="thin">
        <color rgb="FFC9CFDB"/>
      </right>
      <top style="medium">
        <color rgb="FF1A2E5E"/>
      </top>
      <bottom style="medium">
        <color rgb="FF1A2E5E"/>
      </bottom>
      <diagonal/>
    </border>
    <border>
      <left style="thin">
        <color rgb="FFC9CFDB"/>
      </left>
      <right style="thin">
        <color rgb="FFC9CFDB"/>
      </right>
      <top style="thin">
        <color rgb="FFC9CFDB"/>
      </top>
      <bottom style="medium">
        <color rgb="FF1A2E5E"/>
      </bottom>
      <diagonal/>
    </border>
    <border>
      <left style="thin">
        <color rgb="FFC9CFDB"/>
      </left>
      <right style="thin">
        <color rgb="FFC9CFDB"/>
      </right>
      <top style="thin">
        <color rgb="FFC9CFDB"/>
      </top>
      <bottom style="medium">
        <color rgb="FF2EA67A"/>
      </bottom>
      <diagonal/>
    </border>
  </borders>
  <cellStyleXfs count="1">
    <xf numFmtId="0" fontId="0" fillId="0" borderId="0"/>
  </cellStyleXfs>
  <cellXfs count="97">
    <xf numFmtId="0" fontId="0" fillId="0" borderId="0" xfId="0"/>
    <xf numFmtId="0" fontId="0" fillId="2" borderId="0" xfId="0" applyFill="1"/>
    <xf numFmtId="0" fontId="5" fillId="3" borderId="2" xfId="0" applyFont="1" applyFill="1" applyBorder="1" applyAlignment="1">
      <alignment horizontal="center" vertical="center" shrinkToFit="1" readingOrder="2"/>
    </xf>
    <xf numFmtId="0" fontId="8" fillId="0" borderId="1" xfId="0" applyFont="1" applyBorder="1" applyAlignment="1">
      <alignment horizontal="right" vertical="center" wrapText="1" readingOrder="2"/>
    </xf>
    <xf numFmtId="0" fontId="14" fillId="0" borderId="0" xfId="0" applyFont="1" applyAlignment="1">
      <alignment horizontal="right" vertical="center" wrapText="1" readingOrder="2"/>
    </xf>
    <xf numFmtId="0" fontId="10" fillId="3" borderId="1" xfId="0" applyFont="1" applyFill="1" applyBorder="1" applyAlignment="1">
      <alignment horizontal="right" vertical="center" wrapText="1" readingOrder="2"/>
    </xf>
    <xf numFmtId="0" fontId="15" fillId="8" borderId="3" xfId="0" applyFont="1" applyFill="1" applyBorder="1" applyAlignment="1" applyProtection="1">
      <alignment horizontal="right" vertical="center" wrapText="1" readingOrder="2"/>
      <protection locked="0"/>
    </xf>
    <xf numFmtId="0" fontId="16" fillId="0" borderId="0" xfId="0" applyFont="1" applyAlignment="1">
      <alignment horizontal="right" vertical="center" wrapText="1" readingOrder="2"/>
    </xf>
    <xf numFmtId="0" fontId="3" fillId="4" borderId="1" xfId="0"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0" fontId="10" fillId="9" borderId="1" xfId="0" applyFont="1" applyFill="1" applyBorder="1" applyAlignment="1">
      <alignment horizontal="right" vertical="center" wrapText="1" readingOrder="2"/>
    </xf>
    <xf numFmtId="3" fontId="11" fillId="0" borderId="1" xfId="0" applyNumberFormat="1" applyFont="1" applyBorder="1" applyAlignment="1">
      <alignment horizontal="center" vertical="center" wrapText="1" readingOrder="2"/>
    </xf>
    <xf numFmtId="164" fontId="11" fillId="0" borderId="1" xfId="0" applyNumberFormat="1" applyFont="1" applyBorder="1" applyAlignment="1">
      <alignment horizontal="center" vertical="center" wrapText="1" readingOrder="2"/>
    </xf>
    <xf numFmtId="9" fontId="11" fillId="0" borderId="1" xfId="0" applyNumberFormat="1" applyFont="1" applyBorder="1" applyAlignment="1">
      <alignment horizontal="center" vertical="center" wrapText="1" readingOrder="2"/>
    </xf>
    <xf numFmtId="0" fontId="9" fillId="2" borderId="4" xfId="0" applyFont="1" applyFill="1" applyBorder="1" applyAlignment="1">
      <alignment horizontal="center" vertical="center" wrapText="1" readingOrder="2"/>
    </xf>
    <xf numFmtId="1" fontId="8" fillId="0" borderId="1" xfId="0" applyNumberFormat="1" applyFont="1" applyBorder="1" applyAlignment="1">
      <alignment horizontal="center" vertical="center" wrapText="1" readingOrder="2"/>
    </xf>
    <xf numFmtId="0" fontId="19" fillId="3" borderId="1" xfId="0" applyFont="1" applyFill="1" applyBorder="1" applyAlignment="1">
      <alignment horizontal="right" vertical="center" wrapText="1" readingOrder="2"/>
    </xf>
    <xf numFmtId="0" fontId="20" fillId="0" borderId="1" xfId="0" applyFont="1" applyBorder="1" applyAlignment="1">
      <alignment horizontal="right" vertical="center" wrapText="1" readingOrder="2"/>
    </xf>
    <xf numFmtId="0" fontId="15" fillId="8" borderId="3" xfId="0" applyFont="1" applyFill="1" applyBorder="1" applyAlignment="1" applyProtection="1">
      <alignment horizontal="center" vertical="center" wrapText="1" readingOrder="2"/>
      <protection locked="0"/>
    </xf>
    <xf numFmtId="1" fontId="10" fillId="0" borderId="1" xfId="0" applyNumberFormat="1" applyFont="1" applyBorder="1" applyAlignment="1">
      <alignment horizontal="center" vertical="center" wrapText="1" readingOrder="2"/>
    </xf>
    <xf numFmtId="0" fontId="19" fillId="10" borderId="1" xfId="0" applyFont="1" applyFill="1" applyBorder="1" applyAlignment="1">
      <alignment horizontal="right" vertical="center" wrapText="1" readingOrder="2"/>
    </xf>
    <xf numFmtId="0" fontId="11" fillId="9" borderId="0" xfId="0" applyFont="1" applyFill="1" applyAlignment="1">
      <alignment horizontal="center" vertical="center" wrapText="1" readingOrder="2"/>
    </xf>
    <xf numFmtId="1" fontId="11" fillId="9" borderId="0" xfId="0" applyNumberFormat="1" applyFont="1" applyFill="1" applyAlignment="1">
      <alignment horizontal="center" vertical="center" wrapText="1" readingOrder="2"/>
    </xf>
    <xf numFmtId="0" fontId="3" fillId="2" borderId="1" xfId="0" applyFont="1" applyFill="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0" borderId="1" xfId="0" applyFont="1" applyBorder="1" applyAlignment="1">
      <alignment horizontal="right" vertical="center" wrapText="1" readingOrder="2"/>
    </xf>
    <xf numFmtId="164" fontId="4" fillId="0" borderId="1" xfId="0" applyNumberFormat="1" applyFont="1" applyBorder="1" applyAlignment="1">
      <alignment horizontal="center" vertical="center" wrapText="1" readingOrder="2"/>
    </xf>
    <xf numFmtId="165" fontId="4" fillId="0" borderId="1" xfId="0" applyNumberFormat="1" applyFont="1" applyBorder="1" applyAlignment="1">
      <alignment horizontal="center" vertical="center" wrapText="1" readingOrder="2"/>
    </xf>
    <xf numFmtId="1" fontId="4" fillId="0" borderId="1" xfId="0" applyNumberFormat="1" applyFont="1" applyBorder="1" applyAlignment="1">
      <alignment horizontal="center" vertical="center" wrapText="1" readingOrder="2"/>
    </xf>
    <xf numFmtId="9" fontId="4" fillId="0" borderId="1" xfId="0" applyNumberFormat="1" applyFont="1" applyBorder="1" applyAlignment="1">
      <alignment horizontal="center" vertical="center" wrapText="1" readingOrder="2"/>
    </xf>
    <xf numFmtId="9" fontId="8" fillId="0" borderId="1" xfId="0" applyNumberFormat="1" applyFont="1" applyBorder="1" applyAlignment="1">
      <alignment horizontal="center" vertical="center" wrapText="1" readingOrder="2"/>
    </xf>
    <xf numFmtId="0" fontId="21" fillId="0" borderId="1" xfId="0" applyFont="1" applyBorder="1" applyAlignment="1">
      <alignment horizontal="right" vertical="center" wrapText="1" readingOrder="2"/>
    </xf>
    <xf numFmtId="166" fontId="15" fillId="8" borderId="3" xfId="0" applyNumberFormat="1" applyFont="1" applyFill="1" applyBorder="1" applyAlignment="1" applyProtection="1">
      <alignment horizontal="center" vertical="center" wrapText="1" readingOrder="2"/>
      <protection locked="0"/>
    </xf>
    <xf numFmtId="0" fontId="25" fillId="0" borderId="0" xfId="0" applyFont="1"/>
    <xf numFmtId="0" fontId="26" fillId="0" borderId="0" xfId="0" applyFont="1" applyAlignment="1">
      <alignment horizontal="center" vertical="center" wrapText="1" readingOrder="2"/>
    </xf>
    <xf numFmtId="9" fontId="26" fillId="0" borderId="0" xfId="0" applyNumberFormat="1" applyFont="1" applyAlignment="1">
      <alignment horizontal="center" vertical="center" wrapText="1" readingOrder="2"/>
    </xf>
    <xf numFmtId="9" fontId="10" fillId="12" borderId="1" xfId="0" applyNumberFormat="1" applyFont="1" applyFill="1" applyBorder="1" applyAlignment="1">
      <alignment horizontal="center" vertical="center" wrapText="1" readingOrder="2"/>
    </xf>
    <xf numFmtId="9" fontId="10" fillId="9" borderId="1" xfId="0" applyNumberFormat="1" applyFont="1" applyFill="1" applyBorder="1" applyAlignment="1">
      <alignment horizontal="center" vertical="center" wrapText="1" readingOrder="2"/>
    </xf>
    <xf numFmtId="0" fontId="3" fillId="2" borderId="0" xfId="0" applyFont="1" applyFill="1" applyAlignment="1">
      <alignment horizontal="center" vertical="center" wrapText="1" readingOrder="2"/>
    </xf>
    <xf numFmtId="0" fontId="9" fillId="2" borderId="1" xfId="0" applyFont="1" applyFill="1" applyBorder="1" applyAlignment="1">
      <alignment horizontal="right" vertical="center" wrapText="1" readingOrder="2"/>
    </xf>
    <xf numFmtId="0" fontId="8" fillId="0" borderId="1" xfId="0" applyFont="1" applyBorder="1" applyAlignment="1">
      <alignment horizontal="right" vertical="top" wrapText="1" readingOrder="2"/>
    </xf>
    <xf numFmtId="0" fontId="8" fillId="0" borderId="1" xfId="0" applyFont="1" applyBorder="1" applyAlignment="1">
      <alignment horizontal="right" vertical="center" wrapText="1" readingOrder="2"/>
    </xf>
    <xf numFmtId="0" fontId="0" fillId="0" borderId="1" xfId="0" applyBorder="1"/>
    <xf numFmtId="0" fontId="11" fillId="5" borderId="0" xfId="0" applyFont="1" applyFill="1" applyAlignment="1">
      <alignment horizontal="right" vertical="center" wrapText="1" indent="1" readingOrder="2"/>
    </xf>
    <xf numFmtId="0" fontId="0" fillId="0" borderId="0" xfId="0"/>
    <xf numFmtId="0" fontId="6" fillId="0" borderId="0" xfId="0" applyFont="1" applyAlignment="1">
      <alignment horizontal="right" vertical="center" wrapText="1" indent="1" readingOrder="2"/>
    </xf>
    <xf numFmtId="0" fontId="7" fillId="2" borderId="0" xfId="0" applyFont="1" applyFill="1" applyAlignment="1">
      <alignment horizontal="right" vertical="center" wrapText="1" indent="1" readingOrder="2"/>
    </xf>
    <xf numFmtId="0" fontId="8" fillId="0" borderId="0" xfId="0" applyFont="1" applyAlignment="1">
      <alignment horizontal="right" vertical="top" wrapText="1" readingOrder="2"/>
    </xf>
    <xf numFmtId="0" fontId="10" fillId="3" borderId="1" xfId="0" applyFont="1" applyFill="1" applyBorder="1" applyAlignment="1">
      <alignment horizontal="center" vertical="center" wrapText="1" readingOrder="2"/>
    </xf>
    <xf numFmtId="0" fontId="9" fillId="4" borderId="1" xfId="0" applyFont="1" applyFill="1" applyBorder="1" applyAlignment="1">
      <alignment horizontal="center" vertical="center" wrapText="1" readingOrder="2"/>
    </xf>
    <xf numFmtId="0" fontId="1" fillId="2" borderId="0" xfId="0" applyFont="1" applyFill="1" applyAlignment="1">
      <alignment horizontal="right" vertical="center" wrapText="1" indent="1" readingOrder="2"/>
    </xf>
    <xf numFmtId="0" fontId="13" fillId="3" borderId="0" xfId="0" applyFont="1" applyFill="1" applyAlignment="1">
      <alignment horizontal="center" vertical="center" wrapText="1" readingOrder="2"/>
    </xf>
    <xf numFmtId="0" fontId="7" fillId="6" borderId="0" xfId="0" applyFont="1" applyFill="1" applyAlignment="1">
      <alignment horizontal="right" vertical="center" wrapText="1" indent="1" readingOrder="2"/>
    </xf>
    <xf numFmtId="0" fontId="12" fillId="7" borderId="0" xfId="0" applyFont="1" applyFill="1" applyAlignment="1">
      <alignment horizontal="right" vertical="top" wrapText="1" readingOrder="2"/>
    </xf>
    <xf numFmtId="0" fontId="10" fillId="3" borderId="0" xfId="0" applyFont="1" applyFill="1" applyAlignment="1">
      <alignment horizontal="center" vertical="center" wrapText="1" readingOrder="2"/>
    </xf>
    <xf numFmtId="0" fontId="14" fillId="0" borderId="0" xfId="0" applyFont="1" applyAlignment="1">
      <alignment horizontal="right" vertical="center" wrapText="1" readingOrder="2"/>
    </xf>
    <xf numFmtId="0" fontId="16" fillId="0" borderId="0" xfId="0" applyFont="1" applyAlignment="1">
      <alignment horizontal="right" vertical="center" wrapText="1" readingOrder="2"/>
    </xf>
    <xf numFmtId="0" fontId="18" fillId="0" borderId="0" xfId="0" applyFont="1" applyAlignment="1">
      <alignment horizontal="right" vertical="center" wrapText="1" readingOrder="2"/>
    </xf>
    <xf numFmtId="0" fontId="19" fillId="9" borderId="0" xfId="0" applyFont="1" applyFill="1" applyAlignment="1">
      <alignment horizontal="right" vertical="center" wrapText="1" readingOrder="2"/>
    </xf>
    <xf numFmtId="0" fontId="9" fillId="2" borderId="0" xfId="0" applyFont="1" applyFill="1" applyAlignment="1">
      <alignment horizontal="right" vertical="center" wrapText="1" readingOrder="2"/>
    </xf>
    <xf numFmtId="0" fontId="9" fillId="4" borderId="0" xfId="0" applyFont="1" applyFill="1" applyAlignment="1">
      <alignment horizontal="right" vertical="center" wrapText="1" readingOrder="2"/>
    </xf>
    <xf numFmtId="0" fontId="19" fillId="0" borderId="0" xfId="0" applyFont="1" applyAlignment="1">
      <alignment horizontal="right" vertical="center" wrapText="1" readingOrder="2"/>
    </xf>
    <xf numFmtId="0" fontId="3" fillId="2" borderId="1" xfId="0" applyFont="1" applyFill="1" applyBorder="1" applyAlignment="1">
      <alignment horizontal="center" vertical="center" wrapText="1" readingOrder="2"/>
    </xf>
    <xf numFmtId="0" fontId="4" fillId="0" borderId="1" xfId="0" applyFont="1" applyBorder="1" applyAlignment="1">
      <alignment horizontal="right" vertical="center" wrapText="1" readingOrder="2"/>
    </xf>
    <xf numFmtId="0" fontId="10" fillId="3" borderId="1" xfId="0" applyFont="1" applyFill="1" applyBorder="1" applyAlignment="1">
      <alignment horizontal="right" vertical="center" wrapText="1" readingOrder="2"/>
    </xf>
    <xf numFmtId="0" fontId="6" fillId="11" borderId="1" xfId="0" applyFont="1" applyFill="1" applyBorder="1" applyAlignment="1">
      <alignment horizontal="center" vertical="center" wrapText="1" readingOrder="2"/>
    </xf>
    <xf numFmtId="0" fontId="0" fillId="0" borderId="3" xfId="0" applyBorder="1"/>
    <xf numFmtId="0" fontId="0" fillId="0" borderId="6" xfId="0" applyBorder="1"/>
    <xf numFmtId="0" fontId="24" fillId="0" borderId="1" xfId="0" applyFont="1" applyBorder="1" applyAlignment="1">
      <alignment horizontal="right" vertical="center" wrapText="1" readingOrder="2"/>
    </xf>
    <xf numFmtId="0" fontId="19" fillId="3" borderId="1" xfId="0" applyFont="1" applyFill="1" applyBorder="1" applyAlignment="1">
      <alignment horizontal="right" vertical="center" wrapText="1" readingOrder="2"/>
    </xf>
    <xf numFmtId="0" fontId="23" fillId="9" borderId="0" xfId="0" applyFont="1" applyFill="1" applyAlignment="1">
      <alignment horizontal="center" vertical="center" wrapText="1" readingOrder="2"/>
    </xf>
    <xf numFmtId="0" fontId="10" fillId="12" borderId="1" xfId="0" applyFont="1" applyFill="1" applyBorder="1" applyAlignment="1">
      <alignment horizontal="right" vertical="center" wrapText="1" readingOrder="2"/>
    </xf>
    <xf numFmtId="0" fontId="10" fillId="0" borderId="1" xfId="0" applyFont="1" applyBorder="1" applyAlignment="1">
      <alignment horizontal="right" vertical="center" wrapText="1" readingOrder="2"/>
    </xf>
    <xf numFmtId="0" fontId="10" fillId="9" borderId="1" xfId="0" applyFont="1" applyFill="1" applyBorder="1" applyAlignment="1">
      <alignment horizontal="right" vertical="center" wrapText="1" readingOrder="2"/>
    </xf>
    <xf numFmtId="0" fontId="9" fillId="5" borderId="1" xfId="0" applyFont="1" applyFill="1" applyBorder="1" applyAlignment="1">
      <alignment horizontal="center" vertical="center" wrapText="1" readingOrder="2"/>
    </xf>
    <xf numFmtId="0" fontId="7" fillId="4" borderId="0" xfId="0" applyFont="1" applyFill="1" applyAlignment="1">
      <alignment horizontal="right" vertical="center" wrapText="1" indent="1" readingOrder="2"/>
    </xf>
    <xf numFmtId="0" fontId="27" fillId="7" borderId="0" xfId="0" applyFont="1" applyFill="1" applyAlignment="1">
      <alignment horizontal="center" vertical="center" wrapText="1" readingOrder="2"/>
    </xf>
    <xf numFmtId="9" fontId="22" fillId="11" borderId="1" xfId="0" applyNumberFormat="1" applyFont="1" applyFill="1" applyBorder="1" applyAlignment="1">
      <alignment horizontal="center" vertical="center" wrapText="1" readingOrder="2"/>
    </xf>
    <xf numFmtId="0" fontId="0" fillId="0" borderId="5" xfId="0" applyBorder="1"/>
    <xf numFmtId="0" fontId="9" fillId="2" borderId="1" xfId="0" applyFont="1" applyFill="1" applyBorder="1" applyAlignment="1">
      <alignment horizontal="center" vertical="center" wrapText="1" readingOrder="2"/>
    </xf>
    <xf numFmtId="0" fontId="2" fillId="0" borderId="0" xfId="0" applyFont="1" applyAlignment="1">
      <alignment horizontal="right" vertical="center" wrapText="1" readingOrder="2"/>
    </xf>
    <xf numFmtId="0" fontId="28" fillId="7" borderId="0" xfId="0" applyFont="1" applyFill="1" applyAlignment="1">
      <alignment horizontal="center" vertical="center" wrapText="1" readingOrder="2"/>
    </xf>
    <xf numFmtId="0" fontId="30" fillId="0" borderId="0" xfId="0" applyFont="1" applyAlignment="1">
      <alignment horizontal="center" vertical="center" wrapText="1" readingOrder="2"/>
    </xf>
    <xf numFmtId="0" fontId="29" fillId="0" borderId="0" xfId="0" applyFont="1" applyAlignment="1">
      <alignment horizontal="center" vertical="center" wrapText="1" readingOrder="2"/>
    </xf>
    <xf numFmtId="0" fontId="31" fillId="3" borderId="0" xfId="0" applyFont="1" applyFill="1" applyAlignment="1">
      <alignment horizontal="center" vertical="center" wrapText="1" readingOrder="2"/>
    </xf>
    <xf numFmtId="0" fontId="0" fillId="2" borderId="0" xfId="0" applyFill="1"/>
    <xf numFmtId="0" fontId="32" fillId="0" borderId="0" xfId="0" applyFont="1" applyAlignment="1">
      <alignment horizontal="right" vertical="center" wrapText="1" readingOrder="2"/>
    </xf>
    <xf numFmtId="0" fontId="33" fillId="0" borderId="0" xfId="0" applyFont="1"/>
    <xf numFmtId="0" fontId="21" fillId="0" borderId="1" xfId="0" applyFont="1" applyBorder="1" applyAlignment="1">
      <alignment horizontal="center" vertical="center" wrapText="1" readingOrder="2"/>
    </xf>
    <xf numFmtId="0" fontId="34" fillId="0" borderId="0" xfId="0" applyFont="1"/>
    <xf numFmtId="0" fontId="35" fillId="3" borderId="2" xfId="0" applyFont="1" applyFill="1" applyBorder="1" applyAlignment="1">
      <alignment horizontal="center" vertical="center" shrinkToFit="1" readingOrder="2"/>
    </xf>
    <xf numFmtId="0" fontId="36" fillId="0" borderId="0" xfId="0" applyFont="1"/>
    <xf numFmtId="0" fontId="37" fillId="3" borderId="2" xfId="0" applyFont="1" applyFill="1" applyBorder="1" applyAlignment="1">
      <alignment horizontal="center" vertical="center" shrinkToFit="1" readingOrder="2"/>
    </xf>
    <xf numFmtId="0" fontId="38" fillId="3" borderId="2" xfId="0" applyFont="1" applyFill="1" applyBorder="1" applyAlignment="1">
      <alignment horizontal="center" vertical="center" shrinkToFit="1" readingOrder="2"/>
    </xf>
    <xf numFmtId="0" fontId="39" fillId="0" borderId="0" xfId="0" applyFont="1"/>
    <xf numFmtId="3" fontId="15" fillId="8" borderId="3" xfId="0" applyNumberFormat="1" applyFont="1" applyFill="1" applyBorder="1" applyAlignment="1" applyProtection="1">
      <alignment horizontal="center" vertical="center" wrapText="1" readingOrder="2"/>
      <protection locked="0"/>
    </xf>
    <xf numFmtId="0" fontId="40" fillId="0" borderId="1" xfId="0" applyFont="1" applyBorder="1" applyAlignment="1">
      <alignment horizontal="center" vertical="center" wrapText="1" readingOrder="2"/>
    </xf>
  </cellXfs>
  <cellStyles count="1">
    <cellStyle name="Normal" xfId="0" builtinId="0"/>
  </cellStyles>
  <dxfs count="54">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1E7A57"/>
        <name val="Arial"/>
      </font>
      <fill>
        <patternFill patternType="solid">
          <fgColor rgb="FFE4F3ED"/>
        </patternFill>
      </fill>
    </dxf>
    <dxf>
      <font>
        <b/>
        <color rgb="FF1A2E5E"/>
        <name val="Arial"/>
      </font>
      <fill>
        <patternFill patternType="solid">
          <fgColor rgb="FFE7EBF3"/>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C0392B"/>
        <name val="Arial"/>
      </font>
      <fill>
        <patternFill patternType="solid">
          <fgColor rgb="FFFBE6E3"/>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5A6273"/>
        <name val="Arial"/>
      </font>
      <fill>
        <patternFill patternType="solid">
          <fgColor rgb="FFEFF1F5"/>
        </patternFill>
      </fill>
    </dxf>
    <dxf>
      <font>
        <b/>
        <color rgb="FF1E7A57"/>
        <name val="Arial"/>
      </font>
      <fill>
        <patternFill patternType="solid">
          <fgColor rgb="FFE4F3ED"/>
        </patternFill>
      </fill>
    </dxf>
    <dxf>
      <font>
        <b/>
        <color rgb="FF1A2E5E"/>
        <name val="Arial"/>
      </font>
      <fill>
        <patternFill patternType="solid">
          <fgColor rgb="FFE7EBF3"/>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1E7A57"/>
        <name val="Arial"/>
      </font>
      <fill>
        <patternFill patternType="solid">
          <fgColor rgb="FFE4F3ED"/>
        </patternFill>
      </fill>
    </dxf>
    <dxf>
      <font>
        <b/>
        <color rgb="FFC0392B"/>
        <name val="Arial"/>
      </font>
      <fill>
        <patternFill patternType="solid">
          <fgColor rgb="FFFBE6E3"/>
        </patternFill>
      </fill>
    </dxf>
    <dxf>
      <font>
        <b/>
        <color rgb="FF1E7A57"/>
        <name val="Arial"/>
      </font>
      <fill>
        <patternFill patternType="solid">
          <fgColor rgb="FFE4F3ED"/>
        </patternFill>
      </fill>
    </dxf>
    <dxf>
      <font>
        <b/>
        <color rgb="FF1A2E5E"/>
        <name val="Arial"/>
      </font>
      <fill>
        <patternFill patternType="solid">
          <fgColor rgb="FFE7EBF3"/>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ont>
        <b/>
        <color rgb="FFFFFFFF"/>
        <name val="Arial"/>
      </font>
      <fill>
        <patternFill patternType="solid">
          <fgColor rgb="FF2EA67A"/>
        </patternFill>
      </fill>
    </dxf>
    <dxf>
      <font>
        <b/>
        <color rgb="FF1E7A57"/>
        <name val="Arial"/>
      </font>
      <fill>
        <patternFill patternType="solid">
          <fgColor rgb="FFE4F3ED"/>
        </patternFill>
      </fill>
    </dxf>
    <dxf>
      <font>
        <b/>
        <color rgb="FF8A6D1F"/>
        <name val="Arial"/>
      </font>
      <fill>
        <patternFill patternType="solid">
          <fgColor rgb="FFF7F1DF"/>
        </patternFill>
      </fill>
    </dxf>
    <dxf>
      <font>
        <b/>
        <color rgb="FFC0392B"/>
        <name val="Arial"/>
      </font>
      <fill>
        <patternFill patternType="solid">
          <fgColor rgb="FFFBE6E3"/>
        </patternFill>
      </fill>
    </dxf>
    <dxf>
      <fill>
        <patternFill patternType="solid">
          <fgColor rgb="FFFFF6DA"/>
        </patternFill>
      </fill>
    </dxf>
  </dxfs>
  <tableStyles count="0" defaultTableStyle="TableStyleMedium9" defaultPivotStyle="PivotStyleLight16"/>
  <colors>
    <mruColors>
      <color rgb="FFAE92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ar-EG"/>
              <a:t>نتائج المحاور الستة</a:t>
            </a:r>
          </a:p>
        </c:rich>
      </c:tx>
      <c:layout>
        <c:manualLayout>
          <c:xMode val="edge"/>
          <c:yMode val="edge"/>
          <c:x val="0.77914600000000001"/>
          <c:y val="0.44408496732026143"/>
        </c:manualLayout>
      </c:layout>
      <c:overlay val="1"/>
    </c:title>
    <c:autoTitleDeleted val="0"/>
    <c:plotArea>
      <c:layout/>
      <c:barChart>
        <c:barDir val="bar"/>
        <c:grouping val="clustered"/>
        <c:varyColors val="1"/>
        <c:ser>
          <c:idx val="0"/>
          <c:order val="0"/>
          <c:tx>
            <c:strRef>
              <c:f>'لوحة المعلومات'!$D$16</c:f>
              <c:strCache>
                <c:ptCount val="1"/>
                <c:pt idx="0">
                  <c:v>النتيجة</c:v>
                </c:pt>
              </c:strCache>
            </c:strRef>
          </c:tx>
          <c:spPr>
            <a:solidFill>
              <a:srgbClr val="1A2E5E"/>
            </a:solidFill>
            <a:ln>
              <a:solidFill>
                <a:srgbClr val="1A2E5E"/>
              </a:solidFill>
              <a:prstDash val="solid"/>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'لوحة المعلومات'!$A$17:$A$22</c:f>
              <c:strCache>
                <c:ptCount val="6"/>
                <c:pt idx="0">
                  <c:v>الجاهزية المالية</c:v>
                </c:pt>
                <c:pt idx="1">
                  <c:v>الجاهزية المهنية</c:v>
                </c:pt>
                <c:pt idx="2">
                  <c:v>المهارات وقابلية التوظيف</c:v>
                </c:pt>
                <c:pt idx="3">
                  <c:v>الشبكة المهنية</c:v>
                </c:pt>
                <c:pt idx="4">
                  <c:v>الجاهزية المهنية والفرص</c:v>
                </c:pt>
                <c:pt idx="5">
                  <c:v>الاستعداد الشخصي للانتقال</c:v>
                </c:pt>
              </c:strCache>
            </c:strRef>
          </c:cat>
          <c:val>
            <c:numRef>
              <c:f>'لوحة المعلومات'!$D$17:$D$22</c:f>
              <c:numCache>
                <c:formatCode>0%</c:formatCode>
                <c:ptCount val="6"/>
                <c:pt idx="0">
                  <c:v>0.40625</c:v>
                </c:pt>
                <c:pt idx="1">
                  <c:v>0.71875</c:v>
                </c:pt>
                <c:pt idx="2">
                  <c:v>0.71875</c:v>
                </c:pt>
                <c:pt idx="3">
                  <c:v>0.40625</c:v>
                </c:pt>
                <c:pt idx="4">
                  <c:v>0.625</c:v>
                </c:pt>
                <c:pt idx="5">
                  <c:v>0.5625</c:v>
                </c:pt>
              </c:numCache>
            </c:numRef>
          </c:val>
          <c:extLst>
            <c:ext xmlns:c14="http://schemas.microsoft.com/office/drawing/2007/8/2/chart" uri="{6F2FDCE9-48DA-4B69-8628-5D25D57E5C99}">
              <c14:invertSolidFillFmt>
                <c14:spPr xmlns:c14="http://schemas.microsoft.com/office/drawing/2007/8/2/chart">
                  <a:solidFill>
                    <a:srgbClr val="FFFFFF"/>
                  </a:solidFill>
                  <a:ln>
                    <a:solidFill>
                      <a:srgbClr val="1A2E5E"/>
                    </a:solidFill>
                    <a:prstDash val="solid"/>
                  </a:ln>
                </c14:spPr>
              </c14:invertSolidFillFmt>
            </c:ext>
            <c:ext xmlns:c16="http://schemas.microsoft.com/office/drawing/2014/chart" uri="{C3380CC4-5D6E-409C-BE32-E72D297353CC}">
              <c16:uniqueId val="{00000000-13AB-4C43-9B25-9F789862E690}"/>
            </c:ext>
          </c:extLst>
        </c:ser>
        <c:dLbls>
          <c:showLegendKey val="0"/>
          <c:showVal val="1"/>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max val="1"/>
          <c:min val="0"/>
        </c:scaling>
        <c:delete val="1"/>
        <c:axPos val="b"/>
        <c:numFmt formatCode="0%" sourceLinked="0"/>
        <c:majorTickMark val="none"/>
        <c:minorTickMark val="none"/>
        <c:tickLblPos val="nextTo"/>
        <c:crossAx val="10"/>
        <c:crosses val="autoZero"/>
        <c:crossBetween val="between"/>
      </c:valAx>
    </c:plotArea>
    <c:plotVisOnly val="0"/>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ar-EG"/>
              <a:t>الدرجة الإجمالية</a:t>
            </a:r>
          </a:p>
        </c:rich>
      </c:tx>
      <c:overlay val="1"/>
    </c:title>
    <c:autoTitleDeleted val="0"/>
    <c:plotArea>
      <c:layout/>
      <c:doughnutChart>
        <c:varyColors val="1"/>
        <c:ser>
          <c:idx val="0"/>
          <c:order val="0"/>
          <c:spPr>
            <a:ln>
              <a:prstDash val="solid"/>
            </a:ln>
          </c:spPr>
          <c:dPt>
            <c:idx val="0"/>
            <c:bubble3D val="0"/>
            <c:spPr>
              <a:solidFill>
                <a:srgbClr val="2EA67A"/>
              </a:solidFill>
              <a:ln>
                <a:prstDash val="solid"/>
              </a:ln>
            </c:spPr>
            <c:extLst>
              <c:ext xmlns:c16="http://schemas.microsoft.com/office/drawing/2014/chart" uri="{C3380CC4-5D6E-409C-BE32-E72D297353CC}">
                <c16:uniqueId val="{00000001-E040-42DB-9EF1-2DA18566C9E7}"/>
              </c:ext>
            </c:extLst>
          </c:dPt>
          <c:dPt>
            <c:idx val="1"/>
            <c:bubble3D val="0"/>
            <c:spPr>
              <a:solidFill>
                <a:srgbClr val="DDE2EA"/>
              </a:solidFill>
              <a:ln>
                <a:prstDash val="solid"/>
              </a:ln>
            </c:spPr>
            <c:extLst>
              <c:ext xmlns:c16="http://schemas.microsoft.com/office/drawing/2014/chart" uri="{C3380CC4-5D6E-409C-BE32-E72D297353CC}">
                <c16:uniqueId val="{00000003-E040-42DB-9EF1-2DA18566C9E7}"/>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'لوحة المعلومات'!$AA$25:$AA$26</c:f>
              <c:strCache>
                <c:ptCount val="2"/>
                <c:pt idx="0">
                  <c:v>درجة الجاهزية</c:v>
                </c:pt>
                <c:pt idx="1">
                  <c:v>المتبقي</c:v>
                </c:pt>
              </c:strCache>
            </c:strRef>
          </c:cat>
          <c:val>
            <c:numRef>
              <c:f>'لوحة المعلومات'!$AB$25:$AB$26</c:f>
              <c:numCache>
                <c:formatCode>0%</c:formatCode>
                <c:ptCount val="2"/>
                <c:pt idx="0">
                  <c:v>0.57291666666666663</c:v>
                </c:pt>
                <c:pt idx="1">
                  <c:v>0.42708333333333337</c:v>
                </c:pt>
              </c:numCache>
            </c:numRef>
          </c:val>
          <c:extLst>
            <c:ext xmlns:c16="http://schemas.microsoft.com/office/drawing/2014/chart" uri="{C3380CC4-5D6E-409C-BE32-E72D297353CC}">
              <c16:uniqueId val="{00000004-E040-42DB-9EF1-2DA18566C9E7}"/>
            </c:ext>
          </c:extLst>
        </c:ser>
        <c:dLbls>
          <c:showLegendKey val="0"/>
          <c:showVal val="1"/>
          <c:showCatName val="0"/>
          <c:showSerName val="0"/>
          <c:showPercent val="0"/>
          <c:showBubbleSize val="0"/>
          <c:showLeaderLines val="1"/>
        </c:dLbls>
        <c:firstSliceAng val="0"/>
        <c:holeSize val="62"/>
      </c:doughnutChart>
    </c:plotArea>
    <c:legend>
      <c:legendPos val="b"/>
      <c:overlay val="1"/>
    </c:legend>
    <c:plotVisOnly val="0"/>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3</xdr:col>
      <xdr:colOff>0</xdr:colOff>
      <xdr:row>0</xdr:row>
      <xdr:rowOff>0</xdr:rowOff>
    </xdr:from>
    <xdr:ext cx="3238500" cy="142875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0</xdr:rowOff>
    </xdr:from>
    <xdr:ext cx="1714500" cy="75247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977900</xdr:colOff>
      <xdr:row>25</xdr:row>
      <xdr:rowOff>120650</xdr:rowOff>
    </xdr:from>
    <xdr:ext cx="4500000" cy="30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38100</xdr:colOff>
      <xdr:row>25</xdr:row>
      <xdr:rowOff>101600</xdr:rowOff>
    </xdr:from>
    <xdr:ext cx="3060000" cy="3060000"/>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6</xdr:col>
      <xdr:colOff>0</xdr:colOff>
      <xdr:row>0</xdr:row>
      <xdr:rowOff>0</xdr:rowOff>
    </xdr:from>
    <xdr:ext cx="1762125" cy="771525"/>
    <xdr:pic>
      <xdr:nvPicPr>
        <xdr:cNvPr id="4" name="Image 3" descr="Picture">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0</xdr:row>
      <xdr:rowOff>0</xdr:rowOff>
    </xdr:from>
    <xdr:ext cx="1714500" cy="75247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0</xdr:row>
      <xdr:rowOff>0</xdr:rowOff>
    </xdr:from>
    <xdr:ext cx="1762125" cy="7715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7">
    <wetp:webextensionref xmlns:r="http://schemas.openxmlformats.org/officeDocument/2006/relationships" r:id="rId1"/>
  </wetp:taskpane>
  <wetp:taskpane dockstate="right" visibility="0" width="525" row="8">
    <wetp:webextensionref xmlns:r="http://schemas.openxmlformats.org/officeDocument/2006/relationships" r:id="rId2"/>
  </wetp:taskpane>
</wetp:taskpanes>
</file>

<file path=xl/webextensions/webextension1.xml><?xml version="1.0" encoding="utf-8"?>
<we:webextension xmlns:we="http://schemas.microsoft.com/office/webextensions/webextension/2010/11" id="{DFC8100E-B22E-4DE7-BCF1-9AD840EFCB2F}">
  <we:reference id="wa200009404" version="1.0.0.8" store="en-US" storeType="OMEX"/>
  <we:alternateReferences>
    <we:reference id="WA200009404" version="1.0.0.8" store="" storeType="OMEX"/>
  </we:alternateReferences>
  <we:properties>
    <we:property name="claude.fileId" value="&quot;e865fa45-af03-4ae8-9ba9-0974e7bbd4c9&quot;"/>
  </we:properties>
  <we:bindings/>
  <we:snapshot xmlns:r="http://schemas.openxmlformats.org/officeDocument/2006/relationships"/>
</we:webextension>
</file>

<file path=xl/webextensions/webextension2.xml><?xml version="1.0" encoding="utf-8"?>
<we:webextension xmlns:we="http://schemas.microsoft.com/office/webextensions/webextension/2010/11" id="{A1C1C56B-5962-40F7-90BE-A41C5287B35D}">
  <we:reference id="wa200010215" version="2.0.0.0" store="en-US" storeType="OMEX"/>
  <we:alternateReferences>
    <we:reference id="WA200010215" version="2.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mtithal.stor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imtithal.stor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bin"/><Relationship Id="rId1" Type="http://schemas.openxmlformats.org/officeDocument/2006/relationships/hyperlink" Target="https://imtithal.store/"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2E5E"/>
    <pageSetUpPr fitToPage="1"/>
  </sheetPr>
  <dimension ref="A1:J31"/>
  <sheetViews>
    <sheetView showGridLines="0" rightToLeft="1" workbookViewId="0">
      <selection activeCell="R10" sqref="R10"/>
    </sheetView>
  </sheetViews>
  <sheetFormatPr defaultRowHeight="14" x14ac:dyDescent="0.3"/>
  <cols>
    <col min="1" max="10" width="13" customWidth="1"/>
  </cols>
  <sheetData>
    <row r="1" spans="1:10" ht="18" customHeight="1" x14ac:dyDescent="0.3">
      <c r="A1" s="50" t="s">
        <v>0</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92" t="s">
        <v>1</v>
      </c>
      <c r="B5" s="92" t="s">
        <v>2</v>
      </c>
      <c r="C5" s="92" t="s">
        <v>3</v>
      </c>
      <c r="D5" s="92" t="s">
        <v>4</v>
      </c>
      <c r="E5" s="92" t="s">
        <v>5</v>
      </c>
      <c r="F5" s="92" t="s">
        <v>6</v>
      </c>
      <c r="G5" s="92" t="s">
        <v>7</v>
      </c>
      <c r="H5" s="92" t="s">
        <v>8</v>
      </c>
      <c r="I5" s="89"/>
    </row>
    <row r="7" spans="1:10" ht="22" customHeight="1" x14ac:dyDescent="0.3">
      <c r="A7" s="45" t="s">
        <v>9</v>
      </c>
      <c r="B7" s="44"/>
      <c r="C7" s="44"/>
      <c r="D7" s="44"/>
      <c r="E7" s="44"/>
      <c r="F7" s="44"/>
      <c r="G7" s="44"/>
      <c r="H7" s="44"/>
      <c r="I7" s="44"/>
      <c r="J7" s="44"/>
    </row>
    <row r="8" spans="1:10" ht="12" customHeight="1" x14ac:dyDescent="0.3">
      <c r="A8" s="44"/>
      <c r="B8" s="44"/>
      <c r="C8" s="44"/>
      <c r="D8" s="44"/>
      <c r="E8" s="44"/>
      <c r="F8" s="44"/>
      <c r="G8" s="44"/>
      <c r="H8" s="44"/>
      <c r="I8" s="44"/>
      <c r="J8" s="44"/>
    </row>
    <row r="10" spans="1:10" ht="24" customHeight="1" x14ac:dyDescent="0.3">
      <c r="A10" s="46" t="s">
        <v>10</v>
      </c>
      <c r="B10" s="44"/>
      <c r="C10" s="44"/>
      <c r="D10" s="44"/>
      <c r="E10" s="44"/>
      <c r="F10" s="44"/>
      <c r="G10" s="44"/>
      <c r="H10" s="44"/>
      <c r="I10" s="44"/>
      <c r="J10" s="44"/>
    </row>
    <row r="11" spans="1:10" ht="22" customHeight="1" x14ac:dyDescent="0.3">
      <c r="A11" s="47" t="s">
        <v>11</v>
      </c>
      <c r="B11" s="44"/>
      <c r="C11" s="44"/>
      <c r="D11" s="44"/>
      <c r="E11" s="44"/>
      <c r="F11" s="44"/>
      <c r="G11" s="44"/>
      <c r="H11" s="44"/>
      <c r="I11" s="44"/>
      <c r="J11" s="44"/>
    </row>
    <row r="12" spans="1:10" x14ac:dyDescent="0.3">
      <c r="A12" s="44"/>
      <c r="B12" s="44"/>
      <c r="C12" s="44"/>
      <c r="D12" s="44"/>
      <c r="E12" s="44"/>
      <c r="F12" s="44"/>
      <c r="G12" s="44"/>
      <c r="H12" s="44"/>
      <c r="I12" s="44"/>
      <c r="J12" s="44"/>
    </row>
    <row r="13" spans="1:10" x14ac:dyDescent="0.3">
      <c r="A13" s="44"/>
      <c r="B13" s="44"/>
      <c r="C13" s="44"/>
      <c r="D13" s="44"/>
      <c r="E13" s="44"/>
      <c r="F13" s="44"/>
      <c r="G13" s="44"/>
      <c r="H13" s="44"/>
      <c r="I13" s="44"/>
      <c r="J13" s="44"/>
    </row>
    <row r="15" spans="1:10" ht="24" customHeight="1" x14ac:dyDescent="0.3">
      <c r="A15" s="46" t="s">
        <v>12</v>
      </c>
      <c r="B15" s="44"/>
      <c r="C15" s="44"/>
      <c r="D15" s="44"/>
      <c r="E15" s="44"/>
      <c r="F15" s="44"/>
      <c r="G15" s="44"/>
      <c r="H15" s="44"/>
      <c r="I15" s="44"/>
      <c r="J15" s="44"/>
    </row>
    <row r="16" spans="1:10" ht="30" customHeight="1" x14ac:dyDescent="0.3">
      <c r="A16" s="49" t="s">
        <v>13</v>
      </c>
      <c r="B16" s="42"/>
      <c r="C16" s="48" t="s">
        <v>2</v>
      </c>
      <c r="D16" s="42"/>
      <c r="E16" s="41" t="s">
        <v>14</v>
      </c>
      <c r="F16" s="42"/>
      <c r="G16" s="42"/>
      <c r="H16" s="42"/>
      <c r="I16" s="42"/>
      <c r="J16" s="42"/>
    </row>
    <row r="17" spans="1:10" ht="30" customHeight="1" x14ac:dyDescent="0.3">
      <c r="A17" s="49" t="s">
        <v>15</v>
      </c>
      <c r="B17" s="42"/>
      <c r="C17" s="48" t="s">
        <v>3</v>
      </c>
      <c r="D17" s="42"/>
      <c r="E17" s="41" t="s">
        <v>16</v>
      </c>
      <c r="F17" s="42"/>
      <c r="G17" s="42"/>
      <c r="H17" s="42"/>
      <c r="I17" s="42"/>
      <c r="J17" s="42"/>
    </row>
    <row r="18" spans="1:10" ht="30" customHeight="1" x14ac:dyDescent="0.3">
      <c r="A18" s="49" t="s">
        <v>17</v>
      </c>
      <c r="B18" s="42"/>
      <c r="C18" s="48" t="s">
        <v>4</v>
      </c>
      <c r="D18" s="42"/>
      <c r="E18" s="41" t="s">
        <v>18</v>
      </c>
      <c r="F18" s="42"/>
      <c r="G18" s="42"/>
      <c r="H18" s="42"/>
      <c r="I18" s="42"/>
      <c r="J18" s="42"/>
    </row>
    <row r="19" spans="1:10" ht="30" customHeight="1" x14ac:dyDescent="0.3">
      <c r="A19" s="49" t="s">
        <v>19</v>
      </c>
      <c r="B19" s="42"/>
      <c r="C19" s="48" t="s">
        <v>5</v>
      </c>
      <c r="D19" s="42"/>
      <c r="E19" s="41" t="s">
        <v>20</v>
      </c>
      <c r="F19" s="42"/>
      <c r="G19" s="42"/>
      <c r="H19" s="42"/>
      <c r="I19" s="42"/>
      <c r="J19" s="42"/>
    </row>
    <row r="20" spans="1:10" ht="30" customHeight="1" x14ac:dyDescent="0.3">
      <c r="A20" s="49" t="s">
        <v>21</v>
      </c>
      <c r="B20" s="42"/>
      <c r="C20" s="48" t="s">
        <v>6</v>
      </c>
      <c r="D20" s="42"/>
      <c r="E20" s="41" t="s">
        <v>22</v>
      </c>
      <c r="F20" s="42"/>
      <c r="G20" s="42"/>
      <c r="H20" s="42"/>
      <c r="I20" s="42"/>
      <c r="J20" s="42"/>
    </row>
    <row r="22" spans="1:10" ht="24" customHeight="1" x14ac:dyDescent="0.3">
      <c r="A22" s="43" t="s">
        <v>23</v>
      </c>
      <c r="B22" s="44"/>
      <c r="C22" s="44"/>
      <c r="D22" s="44"/>
      <c r="E22" s="44"/>
      <c r="F22" s="44"/>
      <c r="G22" s="44"/>
      <c r="H22" s="44"/>
      <c r="I22" s="44"/>
      <c r="J22" s="44"/>
    </row>
    <row r="23" spans="1:10" x14ac:dyDescent="0.3">
      <c r="A23" s="47" t="s">
        <v>24</v>
      </c>
      <c r="B23" s="44"/>
      <c r="C23" s="44"/>
      <c r="D23" s="44"/>
      <c r="E23" s="44"/>
      <c r="F23" s="44"/>
      <c r="G23" s="44"/>
      <c r="H23" s="44"/>
      <c r="I23" s="44"/>
      <c r="J23" s="44"/>
    </row>
    <row r="24" spans="1:10" x14ac:dyDescent="0.3">
      <c r="A24" s="44"/>
      <c r="B24" s="44"/>
      <c r="C24" s="44"/>
      <c r="D24" s="44"/>
      <c r="E24" s="44"/>
      <c r="F24" s="44"/>
      <c r="G24" s="44"/>
      <c r="H24" s="44"/>
      <c r="I24" s="44"/>
      <c r="J24" s="44"/>
    </row>
    <row r="25" spans="1:10" x14ac:dyDescent="0.3">
      <c r="A25" s="44"/>
      <c r="B25" s="44"/>
      <c r="C25" s="44"/>
      <c r="D25" s="44"/>
      <c r="E25" s="44"/>
      <c r="F25" s="44"/>
      <c r="G25" s="44"/>
      <c r="H25" s="44"/>
      <c r="I25" s="44"/>
      <c r="J25" s="44"/>
    </row>
    <row r="27" spans="1:10" ht="24" customHeight="1" x14ac:dyDescent="0.3">
      <c r="A27" s="52" t="s">
        <v>25</v>
      </c>
      <c r="B27" s="44"/>
      <c r="C27" s="44"/>
      <c r="D27" s="44"/>
      <c r="E27" s="44"/>
      <c r="F27" s="44"/>
      <c r="G27" s="44"/>
      <c r="H27" s="44"/>
      <c r="I27" s="44"/>
      <c r="J27" s="44"/>
    </row>
    <row r="28" spans="1:10" x14ac:dyDescent="0.3">
      <c r="A28" s="53" t="s">
        <v>26</v>
      </c>
      <c r="B28" s="44"/>
      <c r="C28" s="44"/>
      <c r="D28" s="44"/>
      <c r="E28" s="44"/>
      <c r="F28" s="44"/>
      <c r="G28" s="44"/>
      <c r="H28" s="44"/>
      <c r="I28" s="44"/>
      <c r="J28" s="44"/>
    </row>
    <row r="29" spans="1:10" x14ac:dyDescent="0.3">
      <c r="A29" s="44"/>
      <c r="B29" s="44"/>
      <c r="C29" s="44"/>
      <c r="D29" s="44"/>
      <c r="E29" s="44"/>
      <c r="F29" s="44"/>
      <c r="G29" s="44"/>
      <c r="H29" s="44"/>
      <c r="I29" s="44"/>
      <c r="J29" s="44"/>
    </row>
    <row r="31" spans="1:10" x14ac:dyDescent="0.3">
      <c r="A31" s="54" t="s">
        <v>27</v>
      </c>
      <c r="B31" s="44"/>
      <c r="C31" s="44"/>
      <c r="D31" s="44"/>
      <c r="E31" s="44"/>
      <c r="F31" s="51" t="s">
        <v>28</v>
      </c>
      <c r="G31" s="44"/>
      <c r="H31" s="44"/>
      <c r="I31" s="44"/>
      <c r="J31" s="44"/>
    </row>
  </sheetData>
  <sheetProtection sheet="1" formatCells="0" formatColumns="0" formatRows="0"/>
  <mergeCells count="26">
    <mergeCell ref="A1:F4"/>
    <mergeCell ref="E18:J18"/>
    <mergeCell ref="F31:J31"/>
    <mergeCell ref="A11:J13"/>
    <mergeCell ref="A17:B17"/>
    <mergeCell ref="C17:D17"/>
    <mergeCell ref="A20:B20"/>
    <mergeCell ref="A19:B19"/>
    <mergeCell ref="A27:J27"/>
    <mergeCell ref="C19:D19"/>
    <mergeCell ref="E17:J17"/>
    <mergeCell ref="A28:J29"/>
    <mergeCell ref="C18:D18"/>
    <mergeCell ref="E20:J20"/>
    <mergeCell ref="A31:E31"/>
    <mergeCell ref="E19:J19"/>
    <mergeCell ref="A22:J22"/>
    <mergeCell ref="A7:J8"/>
    <mergeCell ref="A10:J10"/>
    <mergeCell ref="A23:J25"/>
    <mergeCell ref="C20:D20"/>
    <mergeCell ref="A16:B16"/>
    <mergeCell ref="C16:D16"/>
    <mergeCell ref="A15:J15"/>
    <mergeCell ref="A18:B18"/>
    <mergeCell ref="E16:J16"/>
  </mergeCells>
  <hyperlinks>
    <hyperlink ref="A5" location="'البداية'!A1" display="البداية" xr:uid="{00000000-0004-0000-0000-000000000000}"/>
    <hyperlink ref="B5" location="'بيانات المستخدم'!A1" display="بيانات المستخدم" xr:uid="{00000000-0004-0000-0000-000001000000}"/>
    <hyperlink ref="C5" location="'التقييم'!A1" display="التقييم" xr:uid="{00000000-0004-0000-0000-000002000000}"/>
    <hyperlink ref="D5" location="'لوحة المعلومات'!A1" display="لوحة المعلومات" xr:uid="{00000000-0004-0000-0000-000003000000}"/>
    <hyperlink ref="E5" location="'تحليل الفجوات'!A1" display="تحليل الفجوات" xr:uid="{00000000-0004-0000-0000-000004000000}"/>
    <hyperlink ref="F5" location="'خطة التحسين'!A1" display="خطة التحسين" xr:uid="{00000000-0004-0000-0000-000005000000}"/>
    <hyperlink ref="G5" location="'دليل الاستخدام'!A1" display="دليل الاستخدام" xr:uid="{00000000-0004-0000-0000-000006000000}"/>
    <hyperlink ref="H5" location="'عن إمتثال'!A1" display="عن إمتثال" xr:uid="{00000000-0004-0000-0000-000007000000}"/>
    <hyperlink ref="C16" location="'بيانات المستخدم'!A1" display="بيانات المستخدم" xr:uid="{00000000-0004-0000-0000-000008000000}"/>
    <hyperlink ref="C17" location="'التقييم'!A1" display="التقييم" xr:uid="{00000000-0004-0000-0000-000009000000}"/>
    <hyperlink ref="C18" location="'لوحة المعلومات'!A1" display="لوحة المعلومات" xr:uid="{00000000-0004-0000-0000-00000A000000}"/>
    <hyperlink ref="C19" location="'تحليل الفجوات'!A1" display="تحليل الفجوات" xr:uid="{00000000-0004-0000-0000-00000B000000}"/>
    <hyperlink ref="C20" location="'خطة التحسين'!A1" display="خطة التحسين" xr:uid="{00000000-0004-0000-0000-00000C000000}"/>
    <hyperlink ref="F31" r:id="rId1" xr:uid="{00000000-0004-0000-0000-00000D000000}"/>
  </hyperlinks>
  <pageMargins left="0.75" right="0.75" top="1" bottom="1" header="0.5" footer="0.5"/>
  <pageSetup fitToHeight="0"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A2E5E"/>
    <pageSetUpPr fitToPage="1"/>
  </sheetPr>
  <dimension ref="A1:J24"/>
  <sheetViews>
    <sheetView showGridLines="0" rightToLeft="1" tabSelected="1" workbookViewId="0">
      <selection activeCell="M13" sqref="M13"/>
    </sheetView>
  </sheetViews>
  <sheetFormatPr defaultRowHeight="14" x14ac:dyDescent="0.3"/>
  <cols>
    <col min="1" max="10" width="13" customWidth="1"/>
  </cols>
  <sheetData>
    <row r="1" spans="1:10" ht="22" customHeight="1" x14ac:dyDescent="0.3">
      <c r="A1" s="85"/>
      <c r="B1" s="44"/>
      <c r="C1" s="44"/>
      <c r="D1" s="44"/>
      <c r="E1" s="44"/>
      <c r="F1" s="44"/>
      <c r="G1" s="44"/>
      <c r="H1" s="44"/>
      <c r="I1" s="44"/>
      <c r="J1" s="44"/>
    </row>
    <row r="2" spans="1:10" ht="22" customHeight="1" x14ac:dyDescent="0.3">
      <c r="A2" s="44"/>
      <c r="B2" s="44"/>
      <c r="C2" s="44"/>
      <c r="D2" s="44"/>
      <c r="E2" s="44"/>
      <c r="F2" s="44"/>
      <c r="G2" s="44"/>
      <c r="H2" s="44"/>
      <c r="I2" s="44"/>
      <c r="J2" s="44"/>
    </row>
    <row r="3" spans="1:10" ht="22" customHeight="1" x14ac:dyDescent="0.3">
      <c r="A3" s="44"/>
      <c r="B3" s="44"/>
      <c r="C3" s="44"/>
      <c r="D3" s="44"/>
      <c r="E3" s="44"/>
      <c r="F3" s="44"/>
      <c r="G3" s="44"/>
      <c r="H3" s="44"/>
      <c r="I3" s="44"/>
      <c r="J3" s="44"/>
    </row>
    <row r="4" spans="1:10" ht="22" customHeight="1" x14ac:dyDescent="0.3">
      <c r="A4" s="44"/>
      <c r="B4" s="44"/>
      <c r="C4" s="44"/>
      <c r="D4" s="44"/>
      <c r="E4" s="44"/>
      <c r="F4" s="44"/>
      <c r="G4" s="44"/>
      <c r="H4" s="44"/>
      <c r="I4" s="44"/>
      <c r="J4" s="44"/>
    </row>
    <row r="5" spans="1:10" ht="22" customHeight="1" x14ac:dyDescent="0.3">
      <c r="A5" s="44"/>
      <c r="B5" s="44"/>
      <c r="C5" s="44"/>
      <c r="D5" s="44"/>
      <c r="E5" s="44"/>
      <c r="F5" s="44"/>
      <c r="G5" s="44"/>
      <c r="H5" s="44"/>
      <c r="I5" s="44"/>
      <c r="J5" s="44"/>
    </row>
    <row r="7" spans="1:10" ht="20" customHeight="1" x14ac:dyDescent="0.35">
      <c r="A7" s="90" t="s">
        <v>1</v>
      </c>
      <c r="B7" s="90" t="s">
        <v>2</v>
      </c>
      <c r="C7" s="90" t="s">
        <v>3</v>
      </c>
      <c r="D7" s="90" t="s">
        <v>4</v>
      </c>
      <c r="E7" s="90" t="s">
        <v>5</v>
      </c>
      <c r="F7" s="90" t="s">
        <v>6</v>
      </c>
      <c r="G7" s="90" t="s">
        <v>7</v>
      </c>
      <c r="H7" s="90" t="s">
        <v>8</v>
      </c>
      <c r="I7" s="91"/>
    </row>
    <row r="9" spans="1:10" ht="30" customHeight="1" x14ac:dyDescent="0.3">
      <c r="A9" s="83" t="s">
        <v>27</v>
      </c>
      <c r="B9" s="44"/>
      <c r="C9" s="44"/>
      <c r="D9" s="44"/>
      <c r="E9" s="44"/>
      <c r="F9" s="44"/>
      <c r="G9" s="44"/>
      <c r="H9" s="44"/>
      <c r="I9" s="44"/>
      <c r="J9" s="44"/>
    </row>
    <row r="11" spans="1:10" ht="24" customHeight="1" x14ac:dyDescent="0.3">
      <c r="A11" s="82" t="s">
        <v>370</v>
      </c>
      <c r="B11" s="44"/>
      <c r="C11" s="44"/>
      <c r="D11" s="44"/>
      <c r="E11" s="44"/>
      <c r="F11" s="44"/>
      <c r="G11" s="44"/>
      <c r="H11" s="44"/>
      <c r="I11" s="44"/>
      <c r="J11" s="44"/>
    </row>
    <row r="12" spans="1:10" x14ac:dyDescent="0.3">
      <c r="A12" s="44"/>
      <c r="B12" s="44"/>
      <c r="C12" s="44"/>
      <c r="D12" s="44"/>
      <c r="E12" s="44"/>
      <c r="F12" s="44"/>
      <c r="G12" s="44"/>
      <c r="H12" s="44"/>
      <c r="I12" s="44"/>
      <c r="J12" s="44"/>
    </row>
    <row r="15" spans="1:10" ht="24" customHeight="1" x14ac:dyDescent="0.3">
      <c r="A15" s="75" t="s">
        <v>371</v>
      </c>
      <c r="B15" s="44"/>
      <c r="C15" s="44"/>
      <c r="D15" s="44"/>
      <c r="E15" s="44"/>
      <c r="F15" s="44"/>
      <c r="G15" s="44"/>
      <c r="H15" s="44"/>
      <c r="I15" s="44"/>
      <c r="J15" s="44"/>
    </row>
    <row r="16" spans="1:10" x14ac:dyDescent="0.3">
      <c r="A16" s="47" t="s">
        <v>372</v>
      </c>
      <c r="B16" s="44"/>
      <c r="C16" s="44"/>
      <c r="D16" s="44"/>
      <c r="E16" s="44"/>
      <c r="F16" s="44"/>
      <c r="G16" s="44"/>
      <c r="H16" s="44"/>
      <c r="I16" s="44"/>
      <c r="J16" s="44"/>
    </row>
    <row r="17" spans="1:10" x14ac:dyDescent="0.3">
      <c r="A17" s="44"/>
      <c r="B17" s="44"/>
      <c r="C17" s="44"/>
      <c r="D17" s="44"/>
      <c r="E17" s="44"/>
      <c r="F17" s="44"/>
      <c r="G17" s="44"/>
      <c r="H17" s="44"/>
      <c r="I17" s="44"/>
      <c r="J17" s="44"/>
    </row>
    <row r="18" spans="1:10" x14ac:dyDescent="0.3">
      <c r="A18" s="44"/>
      <c r="B18" s="44"/>
      <c r="C18" s="44"/>
      <c r="D18" s="44"/>
      <c r="E18" s="44"/>
      <c r="F18" s="44"/>
      <c r="G18" s="44"/>
      <c r="H18" s="44"/>
      <c r="I18" s="44"/>
      <c r="J18" s="44"/>
    </row>
    <row r="20" spans="1:10" ht="24" customHeight="1" x14ac:dyDescent="0.3">
      <c r="A20" s="43" t="s">
        <v>373</v>
      </c>
      <c r="B20" s="44"/>
      <c r="C20" s="44"/>
      <c r="D20" s="44"/>
      <c r="E20" s="44"/>
      <c r="F20" s="44"/>
      <c r="G20" s="44"/>
      <c r="H20" s="44"/>
      <c r="I20" s="44"/>
      <c r="J20" s="44"/>
    </row>
    <row r="21" spans="1:10" ht="26" customHeight="1" x14ac:dyDescent="0.3">
      <c r="A21" s="84" t="s">
        <v>28</v>
      </c>
      <c r="B21" s="44"/>
      <c r="C21" s="44"/>
      <c r="D21" s="44"/>
      <c r="E21" s="44"/>
      <c r="F21" s="44"/>
      <c r="G21" s="44"/>
      <c r="H21" s="44"/>
      <c r="I21" s="44"/>
      <c r="J21" s="44"/>
    </row>
    <row r="23" spans="1:10" x14ac:dyDescent="0.3">
      <c r="A23" s="76" t="s">
        <v>26</v>
      </c>
      <c r="B23" s="44"/>
      <c r="C23" s="44"/>
      <c r="D23" s="44"/>
      <c r="E23" s="44"/>
      <c r="F23" s="44"/>
      <c r="G23" s="44"/>
      <c r="H23" s="44"/>
      <c r="I23" s="44"/>
      <c r="J23" s="44"/>
    </row>
    <row r="24" spans="1:10" x14ac:dyDescent="0.3">
      <c r="A24" s="44"/>
      <c r="B24" s="44"/>
      <c r="C24" s="44"/>
      <c r="D24" s="44"/>
      <c r="E24" s="44"/>
      <c r="F24" s="44"/>
      <c r="G24" s="44"/>
      <c r="H24" s="44"/>
      <c r="I24" s="44"/>
      <c r="J24" s="44"/>
    </row>
  </sheetData>
  <sheetProtection algorithmName="SHA-512" hashValue="YnPU/dFFjRqw54yBfcAZW1v08mG29qxRS/ZyLR/xOAYmozfF6w8dNTMkX+sMCR8sYZdB4ziaMWx75JCiiA1UpQ==" saltValue="emRuedK7mGc8CvGsC1ZxEw==" spinCount="100000" sheet="1" formatCells="0" formatColumns="0" formatRows="0"/>
  <mergeCells count="8">
    <mergeCell ref="A23:J24"/>
    <mergeCell ref="A1:J5"/>
    <mergeCell ref="A11:J12"/>
    <mergeCell ref="A9:J9"/>
    <mergeCell ref="A16:J18"/>
    <mergeCell ref="A21:J21"/>
    <mergeCell ref="A15:J15"/>
    <mergeCell ref="A20:J20"/>
  </mergeCells>
  <hyperlinks>
    <hyperlink ref="A7" location="'البداية'!A1" display="البداية" xr:uid="{00000000-0004-0000-0900-000000000000}"/>
    <hyperlink ref="B7" location="'بيانات المستخدم'!A1" display="بيانات المستخدم" xr:uid="{00000000-0004-0000-0900-000001000000}"/>
    <hyperlink ref="C7" location="'التقييم'!A1" display="التقييم" xr:uid="{00000000-0004-0000-0900-000002000000}"/>
    <hyperlink ref="D7" location="'لوحة المعلومات'!A1" display="لوحة المعلومات" xr:uid="{00000000-0004-0000-0900-000003000000}"/>
    <hyperlink ref="E7" location="'تحليل الفجوات'!A1" display="تحليل الفجوات" xr:uid="{00000000-0004-0000-0900-000004000000}"/>
    <hyperlink ref="F7" location="'خطة التحسين'!A1" display="خطة التحسين" xr:uid="{00000000-0004-0000-0900-000005000000}"/>
    <hyperlink ref="G7" location="'دليل الاستخدام'!A1" display="دليل الاستخدام" xr:uid="{00000000-0004-0000-0900-000006000000}"/>
    <hyperlink ref="H7" location="'عن إمتثال'!A1" display="عن إمتثال" xr:uid="{00000000-0004-0000-0900-000007000000}"/>
    <hyperlink ref="A21" r:id="rId1" xr:uid="{00000000-0004-0000-0900-000008000000}"/>
  </hyperlinks>
  <pageMargins left="0.75" right="0.75" top="1" bottom="1" header="0.5" footer="0.5"/>
  <pageSetup fitToHeight="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E5E"/>
    <pageSetUpPr fitToPage="1"/>
  </sheetPr>
  <dimension ref="A1:J38"/>
  <sheetViews>
    <sheetView showGridLines="0" rightToLeft="1" topLeftCell="A15" workbookViewId="0">
      <selection activeCell="G16" sqref="G16"/>
    </sheetView>
  </sheetViews>
  <sheetFormatPr defaultRowHeight="14" x14ac:dyDescent="0.3"/>
  <cols>
    <col min="1" max="1" width="3" customWidth="1"/>
    <col min="2" max="2" width="30" customWidth="1"/>
    <col min="3" max="3" width="34" customWidth="1"/>
    <col min="4" max="4" width="14" customWidth="1"/>
    <col min="5" max="5" width="40" customWidth="1"/>
    <col min="6" max="10" width="11" customWidth="1"/>
  </cols>
  <sheetData>
    <row r="1" spans="1:10" ht="18" customHeight="1" x14ac:dyDescent="0.3">
      <c r="A1" s="50" t="s">
        <v>29</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2" t="s">
        <v>1</v>
      </c>
      <c r="B5" s="2" t="s">
        <v>2</v>
      </c>
      <c r="C5" s="2" t="s">
        <v>3</v>
      </c>
      <c r="D5" s="2" t="s">
        <v>4</v>
      </c>
      <c r="E5" s="2" t="s">
        <v>5</v>
      </c>
      <c r="F5" s="2" t="s">
        <v>6</v>
      </c>
      <c r="G5" s="2" t="s">
        <v>7</v>
      </c>
      <c r="H5" s="2" t="s">
        <v>8</v>
      </c>
    </row>
    <row r="7" spans="1:10" ht="24" customHeight="1" x14ac:dyDescent="0.3">
      <c r="B7" s="46" t="s">
        <v>30</v>
      </c>
      <c r="C7" s="44"/>
      <c r="D7" s="44"/>
      <c r="E7" s="44"/>
    </row>
    <row r="8" spans="1:10" x14ac:dyDescent="0.3">
      <c r="B8" s="55" t="s">
        <v>31</v>
      </c>
      <c r="C8" s="44"/>
      <c r="D8" s="44"/>
      <c r="E8" s="44"/>
    </row>
    <row r="9" spans="1:10" ht="22" customHeight="1" x14ac:dyDescent="0.3">
      <c r="B9" s="5" t="s">
        <v>32</v>
      </c>
      <c r="C9" s="6" t="s">
        <v>374</v>
      </c>
      <c r="E9" s="7" t="s">
        <v>33</v>
      </c>
    </row>
    <row r="10" spans="1:10" ht="22" customHeight="1" x14ac:dyDescent="0.3">
      <c r="B10" s="5" t="s">
        <v>34</v>
      </c>
      <c r="C10" s="6" t="s">
        <v>249</v>
      </c>
      <c r="E10" s="7" t="s">
        <v>35</v>
      </c>
    </row>
    <row r="11" spans="1:10" ht="22" customHeight="1" x14ac:dyDescent="0.3">
      <c r="B11" s="5" t="s">
        <v>36</v>
      </c>
      <c r="C11" s="6" t="s">
        <v>375</v>
      </c>
      <c r="E11" s="7" t="s">
        <v>37</v>
      </c>
    </row>
    <row r="12" spans="1:10" ht="22" customHeight="1" x14ac:dyDescent="0.3">
      <c r="B12" s="5" t="s">
        <v>38</v>
      </c>
      <c r="C12" s="6" t="s">
        <v>317</v>
      </c>
      <c r="E12" s="7" t="s">
        <v>35</v>
      </c>
    </row>
    <row r="13" spans="1:10" ht="22" customHeight="1" x14ac:dyDescent="0.3">
      <c r="B13" s="5" t="s">
        <v>39</v>
      </c>
      <c r="C13" s="6" t="s">
        <v>310</v>
      </c>
      <c r="E13" s="7" t="s">
        <v>35</v>
      </c>
    </row>
    <row r="14" spans="1:10" ht="22" customHeight="1" x14ac:dyDescent="0.3">
      <c r="B14" s="5" t="s">
        <v>40</v>
      </c>
      <c r="C14" s="6" t="s">
        <v>341</v>
      </c>
      <c r="E14" s="7" t="s">
        <v>35</v>
      </c>
    </row>
    <row r="15" spans="1:10" ht="22" customHeight="1" x14ac:dyDescent="0.3">
      <c r="B15" s="5" t="s">
        <v>41</v>
      </c>
      <c r="C15" s="6" t="s">
        <v>302</v>
      </c>
      <c r="E15" s="7" t="s">
        <v>35</v>
      </c>
    </row>
    <row r="16" spans="1:10" ht="22" customHeight="1" x14ac:dyDescent="0.3">
      <c r="B16" s="5" t="s">
        <v>42</v>
      </c>
      <c r="C16" s="6" t="s">
        <v>377</v>
      </c>
      <c r="E16" s="7" t="s">
        <v>43</v>
      </c>
    </row>
    <row r="17" spans="2:5" ht="22" customHeight="1" x14ac:dyDescent="0.3">
      <c r="B17" s="5" t="s">
        <v>44</v>
      </c>
      <c r="C17" s="6" t="s">
        <v>280</v>
      </c>
      <c r="E17" s="7" t="s">
        <v>45</v>
      </c>
    </row>
    <row r="18" spans="2:5" ht="22" customHeight="1" x14ac:dyDescent="0.3">
      <c r="B18" s="5" t="s">
        <v>46</v>
      </c>
      <c r="C18" s="6" t="s">
        <v>376</v>
      </c>
      <c r="E18" s="7" t="s">
        <v>47</v>
      </c>
    </row>
    <row r="21" spans="2:5" ht="24" customHeight="1" x14ac:dyDescent="0.3">
      <c r="B21" s="46" t="s">
        <v>48</v>
      </c>
      <c r="C21" s="44"/>
      <c r="D21" s="44"/>
      <c r="E21" s="44"/>
    </row>
    <row r="22" spans="2:5" ht="28" customHeight="1" x14ac:dyDescent="0.3">
      <c r="B22" s="5" t="s">
        <v>49</v>
      </c>
      <c r="C22" s="6" t="s">
        <v>262</v>
      </c>
      <c r="E22" s="56" t="s">
        <v>50</v>
      </c>
    </row>
    <row r="24" spans="2:5" ht="24" customHeight="1" x14ac:dyDescent="0.3">
      <c r="B24" s="46" t="s">
        <v>51</v>
      </c>
      <c r="C24" s="44"/>
      <c r="D24" s="44"/>
      <c r="E24" s="44"/>
    </row>
    <row r="25" spans="2:5" x14ac:dyDescent="0.3">
      <c r="B25" s="8" t="s">
        <v>52</v>
      </c>
      <c r="C25" s="8" t="s">
        <v>53</v>
      </c>
      <c r="D25" s="8" t="s">
        <v>49</v>
      </c>
      <c r="E25" s="8" t="s">
        <v>54</v>
      </c>
    </row>
    <row r="26" spans="2:5" ht="22" customHeight="1" x14ac:dyDescent="0.3">
      <c r="B26" s="5" t="s">
        <v>55</v>
      </c>
      <c r="C26" s="95">
        <v>30000</v>
      </c>
      <c r="D26" s="9" t="str">
        <f>IF($C$22="","",INDEX(CurrencyCode,MATCH($C$22,CurrencyList,0)))</f>
        <v>SAR</v>
      </c>
      <c r="E26" s="7" t="s">
        <v>56</v>
      </c>
    </row>
    <row r="27" spans="2:5" ht="22" customHeight="1" x14ac:dyDescent="0.3">
      <c r="B27" s="5" t="s">
        <v>57</v>
      </c>
      <c r="C27" s="95">
        <v>18000</v>
      </c>
      <c r="D27" s="9" t="str">
        <f>IF($C$22="","",INDEX(CurrencyCode,MATCH($C$22,CurrencyList,0)))</f>
        <v>SAR</v>
      </c>
      <c r="E27" s="7" t="s">
        <v>58</v>
      </c>
    </row>
    <row r="28" spans="2:5" ht="22" customHeight="1" x14ac:dyDescent="0.3">
      <c r="B28" s="5" t="s">
        <v>59</v>
      </c>
      <c r="C28" s="95">
        <v>5000</v>
      </c>
      <c r="D28" s="9" t="str">
        <f>IF($C$22="","",INDEX(CurrencyCode,MATCH($C$22,CurrencyList,0)))</f>
        <v>SAR</v>
      </c>
      <c r="E28" s="7" t="s">
        <v>60</v>
      </c>
    </row>
    <row r="29" spans="2:5" ht="22" customHeight="1" x14ac:dyDescent="0.3">
      <c r="B29" s="5" t="s">
        <v>61</v>
      </c>
      <c r="C29" s="95">
        <v>10000</v>
      </c>
      <c r="D29" s="9" t="str">
        <f>IF($C$22="","",INDEX(CurrencyCode,MATCH($C$22,CurrencyList,0)))</f>
        <v>SAR</v>
      </c>
      <c r="E29" s="7" t="s">
        <v>62</v>
      </c>
    </row>
    <row r="30" spans="2:5" ht="22" customHeight="1" x14ac:dyDescent="0.3">
      <c r="B30" s="5" t="s">
        <v>63</v>
      </c>
      <c r="C30" s="95">
        <v>9000</v>
      </c>
      <c r="D30" s="9" t="str">
        <f>IF($C$22="","",INDEX(CurrencyCode,MATCH($C$22,CurrencyList,0)))</f>
        <v>SAR</v>
      </c>
      <c r="E30" s="7" t="s">
        <v>64</v>
      </c>
    </row>
    <row r="31" spans="2:5" x14ac:dyDescent="0.3">
      <c r="B31" s="4" t="s">
        <v>65</v>
      </c>
      <c r="C31" s="56" t="s">
        <v>66</v>
      </c>
      <c r="D31" s="44"/>
      <c r="E31" s="44"/>
    </row>
    <row r="33" spans="2:5" ht="24" customHeight="1" x14ac:dyDescent="0.3">
      <c r="B33" s="43" t="s">
        <v>67</v>
      </c>
      <c r="C33" s="44"/>
      <c r="D33" s="44"/>
      <c r="E33" s="44"/>
    </row>
    <row r="34" spans="2:5" ht="22" customHeight="1" x14ac:dyDescent="0.3">
      <c r="B34" s="10" t="s">
        <v>68</v>
      </c>
      <c r="C34" s="11">
        <f>IF(COUNT($C$26:$C$30)=0,"",$C$26+$C$30-$C$27-$C$29)</f>
        <v>11000</v>
      </c>
      <c r="D34" s="9" t="str">
        <f>IF($C$22="","",INDEX(CurrencyCode,MATCH($C$22,CurrencyList,0)))</f>
        <v>SAR</v>
      </c>
      <c r="E34" s="7" t="s">
        <v>69</v>
      </c>
    </row>
    <row r="35" spans="2:5" ht="22" customHeight="1" x14ac:dyDescent="0.3">
      <c r="B35" s="10" t="s">
        <v>70</v>
      </c>
      <c r="C35" s="12">
        <f>IF(OR($C$28="",($C$27+$C$29)=0),"",$C$28/($C$27+$C$29))</f>
        <v>0.17857142857142858</v>
      </c>
      <c r="D35" s="96" t="s">
        <v>384</v>
      </c>
      <c r="E35" s="7" t="s">
        <v>71</v>
      </c>
    </row>
    <row r="36" spans="2:5" ht="22" customHeight="1" x14ac:dyDescent="0.3">
      <c r="B36" s="10" t="s">
        <v>72</v>
      </c>
      <c r="C36" s="13">
        <f>IF(OR($C$26="",$C$26=0),"",$C$29/$C$26)</f>
        <v>0.33333333333333331</v>
      </c>
      <c r="D36" s="96" t="s">
        <v>385</v>
      </c>
      <c r="E36" s="7" t="s">
        <v>73</v>
      </c>
    </row>
    <row r="38" spans="2:5" x14ac:dyDescent="0.3">
      <c r="B38" s="57" t="s">
        <v>74</v>
      </c>
      <c r="C38" s="44"/>
      <c r="D38" s="44"/>
      <c r="E38" s="44"/>
    </row>
  </sheetData>
  <sheetProtection sheet="1" formatCells="0" formatColumns="0" formatRows="0"/>
  <mergeCells count="9">
    <mergeCell ref="B8:E8"/>
    <mergeCell ref="A1:F4"/>
    <mergeCell ref="C31:E31"/>
    <mergeCell ref="B21:E21"/>
    <mergeCell ref="B38:E38"/>
    <mergeCell ref="B7:E7"/>
    <mergeCell ref="B33:E33"/>
    <mergeCell ref="B24:E24"/>
    <mergeCell ref="E22"/>
  </mergeCells>
  <dataValidations count="8">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0" xr:uid="{00000000-0002-0000-0100-000000000000}">
      <formula1>CountryList</formula1>
    </dataValidation>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2" xr:uid="{00000000-0002-0000-0100-000001000000}">
      <formula1>CategoryList</formula1>
    </dataValidation>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3" xr:uid="{00000000-0002-0000-0100-000002000000}">
      <formula1>ExpList</formula1>
    </dataValidation>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4" xr:uid="{00000000-0002-0000-0100-000003000000}">
      <formula1>IndustryList</formula1>
    </dataValidation>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5" xr:uid="{00000000-0002-0000-0100-000004000000}">
      <formula1>EmpStatusList</formula1>
    </dataValidation>
    <dataValidation type="list" allowBlank="1" showInputMessage="1" showErrorMessage="1" errorTitle="قيمة غير صالحة" error="الرجاء الاختيار من القائمة المنسدلة فقط." promptTitle="اختيار من قائمة" prompt="اختر أحد الخيارات من القائمة المنسدلة." sqref="C17" xr:uid="{00000000-0002-0000-0100-000005000000}">
      <formula1>WorkModeList</formula1>
    </dataValidation>
    <dataValidation type="list" allowBlank="1" showErrorMessage="1" errorTitle="قيمة غير صالحة" error="الرجاء اختيار العملة من القائمة." sqref="C22" xr:uid="{00000000-0002-0000-0100-000006000000}">
      <formula1>CurrencyList</formula1>
    </dataValidation>
    <dataValidation type="decimal" operator="greaterThanOrEqual" allowBlank="1" showErrorMessage="1" errorTitle="قيمة غير صالحة" error="الرجاء إدخال رقم موجب فقط." sqref="C26 C27 C28 C29 C30" xr:uid="{00000000-0002-0000-0100-000007000000}">
      <formula1>0</formula1>
    </dataValidation>
  </dataValidations>
  <hyperlinks>
    <hyperlink ref="A5" location="'البداية'!A1" display="البداية" xr:uid="{00000000-0004-0000-0100-000000000000}"/>
    <hyperlink ref="B5" location="'بيانات المستخدم'!A1" display="بيانات المستخدم" xr:uid="{00000000-0004-0000-0100-000001000000}"/>
    <hyperlink ref="C5" location="'التقييم'!A1" display="التقييم" xr:uid="{00000000-0004-0000-0100-000002000000}"/>
    <hyperlink ref="D5" location="'لوحة المعلومات'!A1" display="لوحة المعلومات" xr:uid="{00000000-0004-0000-0100-000003000000}"/>
    <hyperlink ref="E5" location="'تحليل الفجوات'!A1" display="تحليل الفجوات" xr:uid="{00000000-0004-0000-0100-000004000000}"/>
    <hyperlink ref="F5" location="'خطة التحسين'!A1" display="خطة التحسين" xr:uid="{00000000-0004-0000-0100-000005000000}"/>
    <hyperlink ref="G5" location="'دليل الاستخدام'!A1" display="دليل الاستخدام" xr:uid="{00000000-0004-0000-0100-000006000000}"/>
    <hyperlink ref="H5" location="'عن إمتثال'!A1" display="عن إمتثال" xr:uid="{00000000-0004-0000-0100-000007000000}"/>
  </hyperlinks>
  <pageMargins left="0.75" right="0.75" top="1" bottom="1" header="0.5" footer="0.5"/>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A67A"/>
    <pageSetUpPr fitToPage="1"/>
  </sheetPr>
  <dimension ref="A1:J58"/>
  <sheetViews>
    <sheetView showGridLines="0" rightToLeft="1" workbookViewId="0">
      <pane ySplit="8" topLeftCell="A51" activePane="bottomLeft" state="frozen"/>
      <selection pane="bottomLeft" activeCell="I35" sqref="I35"/>
    </sheetView>
  </sheetViews>
  <sheetFormatPr defaultRowHeight="14" x14ac:dyDescent="0.3"/>
  <cols>
    <col min="1" max="1" width="6" customWidth="1"/>
    <col min="2" max="2" width="24" customWidth="1"/>
    <col min="3" max="3" width="22" customWidth="1"/>
    <col min="4" max="4" width="62" customWidth="1"/>
    <col min="5" max="5" width="20" customWidth="1"/>
    <col min="6" max="6" width="10" customWidth="1"/>
    <col min="7" max="7" width="26" customWidth="1"/>
    <col min="8" max="10" width="11" customWidth="1"/>
  </cols>
  <sheetData>
    <row r="1" spans="1:10" ht="18" customHeight="1" x14ac:dyDescent="0.3">
      <c r="A1" s="50" t="s">
        <v>75</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2" t="s">
        <v>1</v>
      </c>
      <c r="B5" s="2" t="s">
        <v>2</v>
      </c>
      <c r="C5" s="2" t="s">
        <v>3</v>
      </c>
      <c r="D5" s="2" t="s">
        <v>4</v>
      </c>
      <c r="E5" s="2" t="s">
        <v>5</v>
      </c>
      <c r="F5" s="2" t="s">
        <v>6</v>
      </c>
      <c r="G5" s="2" t="s">
        <v>7</v>
      </c>
      <c r="H5" s="2" t="s">
        <v>8</v>
      </c>
    </row>
    <row r="6" spans="1:10" ht="20" customHeight="1" x14ac:dyDescent="0.3">
      <c r="A6" s="58" t="s">
        <v>76</v>
      </c>
      <c r="B6" s="44"/>
      <c r="C6" s="44"/>
      <c r="D6" s="44"/>
      <c r="E6" s="44"/>
      <c r="F6" s="44"/>
      <c r="G6" s="44"/>
      <c r="H6" s="44"/>
      <c r="I6" s="44"/>
      <c r="J6" s="44"/>
    </row>
    <row r="8" spans="1:10" ht="26" customHeight="1" x14ac:dyDescent="0.3">
      <c r="A8" s="14" t="s">
        <v>77</v>
      </c>
      <c r="B8" s="14" t="s">
        <v>78</v>
      </c>
      <c r="C8" s="14" t="s">
        <v>79</v>
      </c>
      <c r="D8" s="14" t="s">
        <v>80</v>
      </c>
      <c r="E8" s="14" t="s">
        <v>81</v>
      </c>
      <c r="F8" s="14" t="s">
        <v>82</v>
      </c>
      <c r="G8" s="14" t="s">
        <v>83</v>
      </c>
    </row>
    <row r="9" spans="1:10" ht="30" customHeight="1" x14ac:dyDescent="0.3">
      <c r="A9" s="15">
        <v>1</v>
      </c>
      <c r="B9" s="16" t="s">
        <v>84</v>
      </c>
      <c r="C9" s="17" t="s">
        <v>85</v>
      </c>
      <c r="D9" s="3" t="s">
        <v>86</v>
      </c>
      <c r="E9" s="18" t="s">
        <v>282</v>
      </c>
      <c r="F9" s="19">
        <f t="shared" ref="F9:F56" si="0">IFERROR(INDEX(RespScore,MATCH(E9,RespList,0)),"")</f>
        <v>75</v>
      </c>
      <c r="G9" s="6"/>
    </row>
    <row r="10" spans="1:10" ht="30" customHeight="1" x14ac:dyDescent="0.3">
      <c r="A10" s="15">
        <v>2</v>
      </c>
      <c r="B10" s="16" t="s">
        <v>84</v>
      </c>
      <c r="C10" s="17" t="s">
        <v>87</v>
      </c>
      <c r="D10" s="3" t="s">
        <v>88</v>
      </c>
      <c r="E10" s="18" t="s">
        <v>272</v>
      </c>
      <c r="F10" s="19">
        <f t="shared" si="0"/>
        <v>50</v>
      </c>
      <c r="G10" s="6"/>
    </row>
    <row r="11" spans="1:10" ht="30" customHeight="1" x14ac:dyDescent="0.3">
      <c r="A11" s="15">
        <v>3</v>
      </c>
      <c r="B11" s="16" t="s">
        <v>84</v>
      </c>
      <c r="C11" s="17" t="s">
        <v>61</v>
      </c>
      <c r="D11" s="3" t="s">
        <v>89</v>
      </c>
      <c r="E11" s="18" t="s">
        <v>260</v>
      </c>
      <c r="F11" s="19">
        <f t="shared" si="0"/>
        <v>25</v>
      </c>
      <c r="G11" s="6"/>
    </row>
    <row r="12" spans="1:10" ht="30" customHeight="1" x14ac:dyDescent="0.3">
      <c r="A12" s="15">
        <v>4</v>
      </c>
      <c r="B12" s="16" t="s">
        <v>84</v>
      </c>
      <c r="C12" s="17" t="s">
        <v>90</v>
      </c>
      <c r="D12" s="3" t="s">
        <v>91</v>
      </c>
      <c r="E12" s="18" t="s">
        <v>260</v>
      </c>
      <c r="F12" s="19">
        <f t="shared" si="0"/>
        <v>25</v>
      </c>
      <c r="G12" s="6"/>
    </row>
    <row r="13" spans="1:10" ht="30" customHeight="1" x14ac:dyDescent="0.3">
      <c r="A13" s="15">
        <v>5</v>
      </c>
      <c r="B13" s="16" t="s">
        <v>84</v>
      </c>
      <c r="C13" s="17" t="s">
        <v>92</v>
      </c>
      <c r="D13" s="3" t="s">
        <v>93</v>
      </c>
      <c r="E13" s="18" t="s">
        <v>272</v>
      </c>
      <c r="F13" s="19">
        <f t="shared" si="0"/>
        <v>50</v>
      </c>
      <c r="G13" s="6"/>
    </row>
    <row r="14" spans="1:10" ht="30" customHeight="1" x14ac:dyDescent="0.3">
      <c r="A14" s="15">
        <v>6</v>
      </c>
      <c r="B14" s="16" t="s">
        <v>84</v>
      </c>
      <c r="C14" s="17" t="s">
        <v>94</v>
      </c>
      <c r="D14" s="3" t="s">
        <v>95</v>
      </c>
      <c r="E14" s="18" t="s">
        <v>282</v>
      </c>
      <c r="F14" s="19">
        <f t="shared" si="0"/>
        <v>75</v>
      </c>
      <c r="G14" s="6"/>
    </row>
    <row r="15" spans="1:10" ht="30" customHeight="1" x14ac:dyDescent="0.3">
      <c r="A15" s="15">
        <v>7</v>
      </c>
      <c r="B15" s="16" t="s">
        <v>84</v>
      </c>
      <c r="C15" s="17" t="s">
        <v>96</v>
      </c>
      <c r="D15" s="3" t="s">
        <v>97</v>
      </c>
      <c r="E15" s="18" t="s">
        <v>248</v>
      </c>
      <c r="F15" s="19">
        <f t="shared" si="0"/>
        <v>0</v>
      </c>
      <c r="G15" s="6"/>
    </row>
    <row r="16" spans="1:10" ht="30" customHeight="1" x14ac:dyDescent="0.3">
      <c r="A16" s="15">
        <v>8</v>
      </c>
      <c r="B16" s="16" t="s">
        <v>84</v>
      </c>
      <c r="C16" s="17" t="s">
        <v>98</v>
      </c>
      <c r="D16" s="3" t="s">
        <v>99</v>
      </c>
      <c r="E16" s="18" t="s">
        <v>260</v>
      </c>
      <c r="F16" s="19">
        <f t="shared" si="0"/>
        <v>25</v>
      </c>
      <c r="G16" s="6"/>
    </row>
    <row r="17" spans="1:7" ht="30" customHeight="1" x14ac:dyDescent="0.3">
      <c r="A17" s="15">
        <v>9</v>
      </c>
      <c r="B17" s="20" t="s">
        <v>100</v>
      </c>
      <c r="C17" s="17" t="s">
        <v>101</v>
      </c>
      <c r="D17" s="3" t="s">
        <v>102</v>
      </c>
      <c r="E17" s="18" t="s">
        <v>295</v>
      </c>
      <c r="F17" s="19">
        <f t="shared" si="0"/>
        <v>100</v>
      </c>
      <c r="G17" s="6"/>
    </row>
    <row r="18" spans="1:7" ht="30" customHeight="1" x14ac:dyDescent="0.3">
      <c r="A18" s="15">
        <v>10</v>
      </c>
      <c r="B18" s="20" t="s">
        <v>100</v>
      </c>
      <c r="C18" s="17" t="s">
        <v>103</v>
      </c>
      <c r="D18" s="3" t="s">
        <v>104</v>
      </c>
      <c r="E18" s="18" t="s">
        <v>295</v>
      </c>
      <c r="F18" s="19">
        <f t="shared" si="0"/>
        <v>100</v>
      </c>
      <c r="G18" s="6"/>
    </row>
    <row r="19" spans="1:7" ht="30" customHeight="1" x14ac:dyDescent="0.3">
      <c r="A19" s="15">
        <v>11</v>
      </c>
      <c r="B19" s="20" t="s">
        <v>100</v>
      </c>
      <c r="C19" s="17" t="s">
        <v>105</v>
      </c>
      <c r="D19" s="3" t="s">
        <v>106</v>
      </c>
      <c r="E19" s="18" t="s">
        <v>260</v>
      </c>
      <c r="F19" s="19">
        <f t="shared" si="0"/>
        <v>25</v>
      </c>
      <c r="G19" s="6"/>
    </row>
    <row r="20" spans="1:7" ht="30" customHeight="1" x14ac:dyDescent="0.3">
      <c r="A20" s="15">
        <v>12</v>
      </c>
      <c r="B20" s="20" t="s">
        <v>100</v>
      </c>
      <c r="C20" s="17" t="s">
        <v>107</v>
      </c>
      <c r="D20" s="3" t="s">
        <v>108</v>
      </c>
      <c r="E20" s="18" t="s">
        <v>295</v>
      </c>
      <c r="F20" s="19">
        <f t="shared" si="0"/>
        <v>100</v>
      </c>
      <c r="G20" s="6"/>
    </row>
    <row r="21" spans="1:7" ht="30" customHeight="1" x14ac:dyDescent="0.3">
      <c r="A21" s="15">
        <v>13</v>
      </c>
      <c r="B21" s="20" t="s">
        <v>100</v>
      </c>
      <c r="C21" s="17" t="s">
        <v>109</v>
      </c>
      <c r="D21" s="3" t="s">
        <v>110</v>
      </c>
      <c r="E21" s="18" t="s">
        <v>282</v>
      </c>
      <c r="F21" s="19">
        <f t="shared" si="0"/>
        <v>75</v>
      </c>
      <c r="G21" s="6"/>
    </row>
    <row r="22" spans="1:7" ht="30" customHeight="1" x14ac:dyDescent="0.3">
      <c r="A22" s="15">
        <v>14</v>
      </c>
      <c r="B22" s="20" t="s">
        <v>100</v>
      </c>
      <c r="C22" s="17" t="s">
        <v>111</v>
      </c>
      <c r="D22" s="3" t="s">
        <v>112</v>
      </c>
      <c r="E22" s="18" t="s">
        <v>248</v>
      </c>
      <c r="F22" s="19">
        <f t="shared" si="0"/>
        <v>0</v>
      </c>
      <c r="G22" s="6"/>
    </row>
    <row r="23" spans="1:7" ht="30" customHeight="1" x14ac:dyDescent="0.3">
      <c r="A23" s="15">
        <v>15</v>
      </c>
      <c r="B23" s="20" t="s">
        <v>100</v>
      </c>
      <c r="C23" s="17" t="s">
        <v>113</v>
      </c>
      <c r="D23" s="3" t="s">
        <v>114</v>
      </c>
      <c r="E23" s="18" t="s">
        <v>295</v>
      </c>
      <c r="F23" s="19">
        <f t="shared" si="0"/>
        <v>100</v>
      </c>
      <c r="G23" s="6"/>
    </row>
    <row r="24" spans="1:7" ht="30" customHeight="1" x14ac:dyDescent="0.3">
      <c r="A24" s="15">
        <v>16</v>
      </c>
      <c r="B24" s="20" t="s">
        <v>100</v>
      </c>
      <c r="C24" s="17" t="s">
        <v>115</v>
      </c>
      <c r="D24" s="3" t="s">
        <v>116</v>
      </c>
      <c r="E24" s="18" t="s">
        <v>282</v>
      </c>
      <c r="F24" s="19">
        <f t="shared" si="0"/>
        <v>75</v>
      </c>
      <c r="G24" s="6"/>
    </row>
    <row r="25" spans="1:7" ht="30" customHeight="1" x14ac:dyDescent="0.3">
      <c r="A25" s="15">
        <v>17</v>
      </c>
      <c r="B25" s="16" t="s">
        <v>117</v>
      </c>
      <c r="C25" s="17" t="s">
        <v>118</v>
      </c>
      <c r="D25" s="3" t="s">
        <v>119</v>
      </c>
      <c r="E25" s="18" t="s">
        <v>282</v>
      </c>
      <c r="F25" s="19">
        <f t="shared" si="0"/>
        <v>75</v>
      </c>
      <c r="G25" s="6"/>
    </row>
    <row r="26" spans="1:7" ht="30" customHeight="1" x14ac:dyDescent="0.3">
      <c r="A26" s="15">
        <v>18</v>
      </c>
      <c r="B26" s="16" t="s">
        <v>117</v>
      </c>
      <c r="C26" s="17" t="s">
        <v>120</v>
      </c>
      <c r="D26" s="3" t="s">
        <v>121</v>
      </c>
      <c r="E26" s="18" t="s">
        <v>282</v>
      </c>
      <c r="F26" s="19">
        <f t="shared" si="0"/>
        <v>75</v>
      </c>
      <c r="G26" s="6"/>
    </row>
    <row r="27" spans="1:7" ht="30" customHeight="1" x14ac:dyDescent="0.3">
      <c r="A27" s="15">
        <v>19</v>
      </c>
      <c r="B27" s="16" t="s">
        <v>117</v>
      </c>
      <c r="C27" s="17" t="s">
        <v>122</v>
      </c>
      <c r="D27" s="3" t="s">
        <v>123</v>
      </c>
      <c r="E27" s="18" t="s">
        <v>282</v>
      </c>
      <c r="F27" s="19">
        <f t="shared" si="0"/>
        <v>75</v>
      </c>
      <c r="G27" s="6"/>
    </row>
    <row r="28" spans="1:7" ht="30" customHeight="1" x14ac:dyDescent="0.3">
      <c r="A28" s="15">
        <v>20</v>
      </c>
      <c r="B28" s="16" t="s">
        <v>117</v>
      </c>
      <c r="C28" s="17" t="s">
        <v>124</v>
      </c>
      <c r="D28" s="3" t="s">
        <v>125</v>
      </c>
      <c r="E28" s="18" t="s">
        <v>272</v>
      </c>
      <c r="F28" s="19">
        <f t="shared" si="0"/>
        <v>50</v>
      </c>
      <c r="G28" s="6"/>
    </row>
    <row r="29" spans="1:7" ht="30" customHeight="1" x14ac:dyDescent="0.3">
      <c r="A29" s="15">
        <v>21</v>
      </c>
      <c r="B29" s="16" t="s">
        <v>117</v>
      </c>
      <c r="C29" s="17" t="s">
        <v>126</v>
      </c>
      <c r="D29" s="3" t="s">
        <v>127</v>
      </c>
      <c r="E29" s="18" t="s">
        <v>272</v>
      </c>
      <c r="F29" s="19">
        <f t="shared" si="0"/>
        <v>50</v>
      </c>
      <c r="G29" s="6"/>
    </row>
    <row r="30" spans="1:7" ht="30" customHeight="1" x14ac:dyDescent="0.3">
      <c r="A30" s="15">
        <v>22</v>
      </c>
      <c r="B30" s="16" t="s">
        <v>117</v>
      </c>
      <c r="C30" s="17" t="s">
        <v>128</v>
      </c>
      <c r="D30" s="3" t="s">
        <v>129</v>
      </c>
      <c r="E30" s="18" t="s">
        <v>282</v>
      </c>
      <c r="F30" s="19">
        <f t="shared" si="0"/>
        <v>75</v>
      </c>
      <c r="G30" s="6"/>
    </row>
    <row r="31" spans="1:7" ht="30" customHeight="1" x14ac:dyDescent="0.3">
      <c r="A31" s="15">
        <v>23</v>
      </c>
      <c r="B31" s="16" t="s">
        <v>117</v>
      </c>
      <c r="C31" s="17" t="s">
        <v>130</v>
      </c>
      <c r="D31" s="3" t="s">
        <v>131</v>
      </c>
      <c r="E31" s="18" t="s">
        <v>282</v>
      </c>
      <c r="F31" s="19">
        <f t="shared" si="0"/>
        <v>75</v>
      </c>
      <c r="G31" s="6"/>
    </row>
    <row r="32" spans="1:7" ht="30" customHeight="1" x14ac:dyDescent="0.3">
      <c r="A32" s="15">
        <v>24</v>
      </c>
      <c r="B32" s="16" t="s">
        <v>117</v>
      </c>
      <c r="C32" s="17" t="s">
        <v>132</v>
      </c>
      <c r="D32" s="3" t="s">
        <v>133</v>
      </c>
      <c r="E32" s="18" t="s">
        <v>295</v>
      </c>
      <c r="F32" s="19">
        <f t="shared" si="0"/>
        <v>100</v>
      </c>
      <c r="G32" s="6"/>
    </row>
    <row r="33" spans="1:7" ht="30" customHeight="1" x14ac:dyDescent="0.3">
      <c r="A33" s="15">
        <v>25</v>
      </c>
      <c r="B33" s="20" t="s">
        <v>134</v>
      </c>
      <c r="C33" s="17" t="s">
        <v>135</v>
      </c>
      <c r="D33" s="3" t="s">
        <v>136</v>
      </c>
      <c r="E33" s="18" t="s">
        <v>272</v>
      </c>
      <c r="F33" s="19">
        <f t="shared" si="0"/>
        <v>50</v>
      </c>
      <c r="G33" s="6"/>
    </row>
    <row r="34" spans="1:7" ht="30" customHeight="1" x14ac:dyDescent="0.3">
      <c r="A34" s="15">
        <v>26</v>
      </c>
      <c r="B34" s="20" t="s">
        <v>134</v>
      </c>
      <c r="C34" s="17" t="s">
        <v>137</v>
      </c>
      <c r="D34" s="3" t="s">
        <v>138</v>
      </c>
      <c r="E34" s="18" t="s">
        <v>272</v>
      </c>
      <c r="F34" s="19">
        <f t="shared" si="0"/>
        <v>50</v>
      </c>
      <c r="G34" s="6"/>
    </row>
    <row r="35" spans="1:7" ht="30" customHeight="1" x14ac:dyDescent="0.3">
      <c r="A35" s="15">
        <v>27</v>
      </c>
      <c r="B35" s="20" t="s">
        <v>134</v>
      </c>
      <c r="C35" s="17" t="s">
        <v>139</v>
      </c>
      <c r="D35" s="3" t="s">
        <v>140</v>
      </c>
      <c r="E35" s="18" t="s">
        <v>260</v>
      </c>
      <c r="F35" s="19">
        <f t="shared" si="0"/>
        <v>25</v>
      </c>
      <c r="G35" s="6"/>
    </row>
    <row r="36" spans="1:7" ht="30" customHeight="1" x14ac:dyDescent="0.3">
      <c r="A36" s="15">
        <v>28</v>
      </c>
      <c r="B36" s="20" t="s">
        <v>134</v>
      </c>
      <c r="C36" s="17" t="s">
        <v>141</v>
      </c>
      <c r="D36" s="3" t="s">
        <v>142</v>
      </c>
      <c r="E36" s="18" t="s">
        <v>272</v>
      </c>
      <c r="F36" s="19">
        <f t="shared" si="0"/>
        <v>50</v>
      </c>
      <c r="G36" s="6"/>
    </row>
    <row r="37" spans="1:7" ht="30" customHeight="1" x14ac:dyDescent="0.3">
      <c r="A37" s="15">
        <v>29</v>
      </c>
      <c r="B37" s="20" t="s">
        <v>134</v>
      </c>
      <c r="C37" s="17" t="s">
        <v>143</v>
      </c>
      <c r="D37" s="3" t="s">
        <v>144</v>
      </c>
      <c r="E37" s="18" t="s">
        <v>248</v>
      </c>
      <c r="F37" s="19">
        <f t="shared" si="0"/>
        <v>0</v>
      </c>
      <c r="G37" s="6"/>
    </row>
    <row r="38" spans="1:7" ht="30" customHeight="1" x14ac:dyDescent="0.3">
      <c r="A38" s="15">
        <v>30</v>
      </c>
      <c r="B38" s="20" t="s">
        <v>134</v>
      </c>
      <c r="C38" s="17" t="s">
        <v>145</v>
      </c>
      <c r="D38" s="3" t="s">
        <v>146</v>
      </c>
      <c r="E38" s="18" t="s">
        <v>260</v>
      </c>
      <c r="F38" s="19">
        <f t="shared" si="0"/>
        <v>25</v>
      </c>
      <c r="G38" s="6"/>
    </row>
    <row r="39" spans="1:7" ht="30" customHeight="1" x14ac:dyDescent="0.3">
      <c r="A39" s="15">
        <v>31</v>
      </c>
      <c r="B39" s="20" t="s">
        <v>134</v>
      </c>
      <c r="C39" s="17" t="s">
        <v>147</v>
      </c>
      <c r="D39" s="3" t="s">
        <v>148</v>
      </c>
      <c r="E39" s="18" t="s">
        <v>282</v>
      </c>
      <c r="F39" s="19">
        <f t="shared" si="0"/>
        <v>75</v>
      </c>
      <c r="G39" s="6"/>
    </row>
    <row r="40" spans="1:7" ht="30" customHeight="1" x14ac:dyDescent="0.3">
      <c r="A40" s="15">
        <v>32</v>
      </c>
      <c r="B40" s="20" t="s">
        <v>134</v>
      </c>
      <c r="C40" s="17" t="s">
        <v>149</v>
      </c>
      <c r="D40" s="3" t="s">
        <v>150</v>
      </c>
      <c r="E40" s="18" t="s">
        <v>272</v>
      </c>
      <c r="F40" s="19">
        <f t="shared" si="0"/>
        <v>50</v>
      </c>
      <c r="G40" s="6"/>
    </row>
    <row r="41" spans="1:7" ht="30" customHeight="1" x14ac:dyDescent="0.3">
      <c r="A41" s="15">
        <v>33</v>
      </c>
      <c r="B41" s="16" t="s">
        <v>151</v>
      </c>
      <c r="C41" s="17" t="s">
        <v>152</v>
      </c>
      <c r="D41" s="3" t="s">
        <v>153</v>
      </c>
      <c r="E41" s="18" t="s">
        <v>282</v>
      </c>
      <c r="F41" s="19">
        <f t="shared" si="0"/>
        <v>75</v>
      </c>
      <c r="G41" s="6"/>
    </row>
    <row r="42" spans="1:7" ht="30" customHeight="1" x14ac:dyDescent="0.3">
      <c r="A42" s="15">
        <v>34</v>
      </c>
      <c r="B42" s="16" t="s">
        <v>151</v>
      </c>
      <c r="C42" s="17" t="s">
        <v>115</v>
      </c>
      <c r="D42" s="3" t="s">
        <v>154</v>
      </c>
      <c r="E42" s="18" t="s">
        <v>272</v>
      </c>
      <c r="F42" s="19">
        <f t="shared" si="0"/>
        <v>50</v>
      </c>
      <c r="G42" s="6"/>
    </row>
    <row r="43" spans="1:7" ht="30" customHeight="1" x14ac:dyDescent="0.3">
      <c r="A43" s="15">
        <v>35</v>
      </c>
      <c r="B43" s="16" t="s">
        <v>151</v>
      </c>
      <c r="C43" s="17" t="s">
        <v>155</v>
      </c>
      <c r="D43" s="3" t="s">
        <v>156</v>
      </c>
      <c r="E43" s="18" t="s">
        <v>282</v>
      </c>
      <c r="F43" s="19">
        <f t="shared" si="0"/>
        <v>75</v>
      </c>
      <c r="G43" s="6"/>
    </row>
    <row r="44" spans="1:7" ht="30" customHeight="1" x14ac:dyDescent="0.3">
      <c r="A44" s="15">
        <v>36</v>
      </c>
      <c r="B44" s="16" t="s">
        <v>151</v>
      </c>
      <c r="C44" s="17" t="s">
        <v>157</v>
      </c>
      <c r="D44" s="3" t="s">
        <v>158</v>
      </c>
      <c r="E44" s="18" t="s">
        <v>260</v>
      </c>
      <c r="F44" s="19">
        <f t="shared" si="0"/>
        <v>25</v>
      </c>
      <c r="G44" s="6"/>
    </row>
    <row r="45" spans="1:7" ht="30" customHeight="1" x14ac:dyDescent="0.3">
      <c r="A45" s="15">
        <v>37</v>
      </c>
      <c r="B45" s="16" t="s">
        <v>151</v>
      </c>
      <c r="C45" s="17" t="s">
        <v>159</v>
      </c>
      <c r="D45" s="3" t="s">
        <v>160</v>
      </c>
      <c r="E45" s="18" t="s">
        <v>282</v>
      </c>
      <c r="F45" s="19">
        <f t="shared" si="0"/>
        <v>75</v>
      </c>
      <c r="G45" s="6"/>
    </row>
    <row r="46" spans="1:7" ht="30" customHeight="1" x14ac:dyDescent="0.3">
      <c r="A46" s="15">
        <v>38</v>
      </c>
      <c r="B46" s="16" t="s">
        <v>151</v>
      </c>
      <c r="C46" s="17" t="s">
        <v>161</v>
      </c>
      <c r="D46" s="3" t="s">
        <v>162</v>
      </c>
      <c r="E46" s="18" t="s">
        <v>272</v>
      </c>
      <c r="F46" s="19">
        <f t="shared" si="0"/>
        <v>50</v>
      </c>
      <c r="G46" s="6"/>
    </row>
    <row r="47" spans="1:7" ht="30" customHeight="1" x14ac:dyDescent="0.3">
      <c r="A47" s="15">
        <v>39</v>
      </c>
      <c r="B47" s="16" t="s">
        <v>151</v>
      </c>
      <c r="C47" s="17" t="s">
        <v>163</v>
      </c>
      <c r="D47" s="3" t="s">
        <v>164</v>
      </c>
      <c r="E47" s="18" t="s">
        <v>282</v>
      </c>
      <c r="F47" s="19">
        <f t="shared" si="0"/>
        <v>75</v>
      </c>
      <c r="G47" s="6"/>
    </row>
    <row r="48" spans="1:7" ht="30" customHeight="1" x14ac:dyDescent="0.3">
      <c r="A48" s="15">
        <v>40</v>
      </c>
      <c r="B48" s="16" t="s">
        <v>151</v>
      </c>
      <c r="C48" s="17" t="s">
        <v>165</v>
      </c>
      <c r="D48" s="3" t="s">
        <v>166</v>
      </c>
      <c r="E48" s="18" t="s">
        <v>282</v>
      </c>
      <c r="F48" s="19">
        <f t="shared" si="0"/>
        <v>75</v>
      </c>
      <c r="G48" s="6"/>
    </row>
    <row r="49" spans="1:7" ht="30" customHeight="1" x14ac:dyDescent="0.3">
      <c r="A49" s="15">
        <v>41</v>
      </c>
      <c r="B49" s="20" t="s">
        <v>167</v>
      </c>
      <c r="C49" s="17" t="s">
        <v>168</v>
      </c>
      <c r="D49" s="3" t="s">
        <v>169</v>
      </c>
      <c r="E49" s="18" t="s">
        <v>272</v>
      </c>
      <c r="F49" s="19">
        <f t="shared" si="0"/>
        <v>50</v>
      </c>
      <c r="G49" s="6"/>
    </row>
    <row r="50" spans="1:7" ht="30" customHeight="1" x14ac:dyDescent="0.3">
      <c r="A50" s="15">
        <v>42</v>
      </c>
      <c r="B50" s="20" t="s">
        <v>167</v>
      </c>
      <c r="C50" s="17" t="s">
        <v>170</v>
      </c>
      <c r="D50" s="3" t="s">
        <v>171</v>
      </c>
      <c r="E50" s="18" t="s">
        <v>282</v>
      </c>
      <c r="F50" s="19">
        <f t="shared" si="0"/>
        <v>75</v>
      </c>
      <c r="G50" s="6"/>
    </row>
    <row r="51" spans="1:7" ht="30" customHeight="1" x14ac:dyDescent="0.3">
      <c r="A51" s="15">
        <v>43</v>
      </c>
      <c r="B51" s="20" t="s">
        <v>167</v>
      </c>
      <c r="C51" s="17" t="s">
        <v>172</v>
      </c>
      <c r="D51" s="3" t="s">
        <v>173</v>
      </c>
      <c r="E51" s="18" t="s">
        <v>282</v>
      </c>
      <c r="F51" s="19">
        <f t="shared" si="0"/>
        <v>75</v>
      </c>
      <c r="G51" s="6"/>
    </row>
    <row r="52" spans="1:7" ht="30" customHeight="1" x14ac:dyDescent="0.3">
      <c r="A52" s="15">
        <v>44</v>
      </c>
      <c r="B52" s="20" t="s">
        <v>167</v>
      </c>
      <c r="C52" s="17" t="s">
        <v>174</v>
      </c>
      <c r="D52" s="3" t="s">
        <v>175</v>
      </c>
      <c r="E52" s="18" t="s">
        <v>272</v>
      </c>
      <c r="F52" s="19">
        <f t="shared" si="0"/>
        <v>50</v>
      </c>
      <c r="G52" s="6"/>
    </row>
    <row r="53" spans="1:7" ht="30" customHeight="1" x14ac:dyDescent="0.3">
      <c r="A53" s="15">
        <v>45</v>
      </c>
      <c r="B53" s="20" t="s">
        <v>167</v>
      </c>
      <c r="C53" s="17" t="s">
        <v>176</v>
      </c>
      <c r="D53" s="3" t="s">
        <v>177</v>
      </c>
      <c r="E53" s="18" t="s">
        <v>272</v>
      </c>
      <c r="F53" s="19">
        <f t="shared" si="0"/>
        <v>50</v>
      </c>
      <c r="G53" s="6"/>
    </row>
    <row r="54" spans="1:7" ht="30" customHeight="1" x14ac:dyDescent="0.3">
      <c r="A54" s="15">
        <v>46</v>
      </c>
      <c r="B54" s="20" t="s">
        <v>167</v>
      </c>
      <c r="C54" s="17" t="s">
        <v>178</v>
      </c>
      <c r="D54" s="3" t="s">
        <v>179</v>
      </c>
      <c r="E54" s="18" t="s">
        <v>282</v>
      </c>
      <c r="F54" s="19">
        <f t="shared" si="0"/>
        <v>75</v>
      </c>
      <c r="G54" s="6"/>
    </row>
    <row r="55" spans="1:7" ht="30" customHeight="1" x14ac:dyDescent="0.3">
      <c r="A55" s="15">
        <v>47</v>
      </c>
      <c r="B55" s="20" t="s">
        <v>167</v>
      </c>
      <c r="C55" s="17" t="s">
        <v>180</v>
      </c>
      <c r="D55" s="3" t="s">
        <v>181</v>
      </c>
      <c r="E55" s="18" t="s">
        <v>260</v>
      </c>
      <c r="F55" s="19">
        <f t="shared" si="0"/>
        <v>25</v>
      </c>
      <c r="G55" s="6"/>
    </row>
    <row r="56" spans="1:7" ht="30" customHeight="1" x14ac:dyDescent="0.3">
      <c r="A56" s="15">
        <v>48</v>
      </c>
      <c r="B56" s="20" t="s">
        <v>167</v>
      </c>
      <c r="C56" s="17" t="s">
        <v>182</v>
      </c>
      <c r="D56" s="3" t="s">
        <v>183</v>
      </c>
      <c r="E56" s="18" t="s">
        <v>272</v>
      </c>
      <c r="F56" s="19">
        <f t="shared" si="0"/>
        <v>50</v>
      </c>
      <c r="G56" s="6"/>
    </row>
    <row r="58" spans="1:7" ht="15.5" x14ac:dyDescent="0.3">
      <c r="A58" s="59" t="s">
        <v>184</v>
      </c>
      <c r="B58" s="44"/>
      <c r="C58" s="44"/>
      <c r="D58" s="44"/>
      <c r="E58" s="21" t="str">
        <f>COUNT(F9:F56)&amp;" / "&amp;COUNTA(D9:D56)</f>
        <v>48 / 48</v>
      </c>
      <c r="F58" s="22">
        <f>IFERROR(AVERAGE(F9:F56),"")</f>
        <v>57.291666666666664</v>
      </c>
      <c r="G58" s="4" t="s">
        <v>185</v>
      </c>
    </row>
  </sheetData>
  <sheetProtection sheet="1" formatCells="0" formatColumns="0" formatRows="0"/>
  <mergeCells count="3">
    <mergeCell ref="A6:J6"/>
    <mergeCell ref="A1:F4"/>
    <mergeCell ref="A58:D58"/>
  </mergeCells>
  <conditionalFormatting sqref="E9:E56">
    <cfRule type="expression" dxfId="53" priority="5">
      <formula>$E9=""</formula>
    </cfRule>
  </conditionalFormatting>
  <conditionalFormatting sqref="F9:F56">
    <cfRule type="cellIs" dxfId="52" priority="1" operator="lessThan">
      <formula>40</formula>
    </cfRule>
    <cfRule type="cellIs" dxfId="51" priority="2" operator="between">
      <formula>40</formula>
      <formula>59.99</formula>
    </cfRule>
    <cfRule type="cellIs" dxfId="50" priority="3" operator="between">
      <formula>60</formula>
      <formula>79.99</formula>
    </cfRule>
    <cfRule type="cellIs" dxfId="49" priority="4" operator="greaterThanOrEqual">
      <formula>80</formula>
    </cfRule>
  </conditionalFormatting>
  <dataValidations count="1">
    <dataValidation type="list" allowBlank="1" showInputMessage="1" showErrorMessage="1" errorTitle="إجابة غير صالحة" error="الرجاء اختيار أحد المستويات الخمسة من القائمة المنسدلة." promptTitle="اختر مستوى الجاهزية" prompt="غير جاهز · جاهزية محدودة · جاهزية جزئية · جاهزية جيدة · جاهزية كاملة" sqref="E9 E10 E11 E12 E13 E14 E15 E16 E17 E18 E19 E20 E21 E22 E23 E24 E25 E26 E27 E28 E29 E30 E31 E32 E33 E34 E35 E36 E37 E38 E39 E40 E41 E42 E43 E44 E45 E46 E47 E48 E49 E50 E51 E52 E53 E54 E55 E56" xr:uid="{00000000-0002-0000-0200-000000000000}">
      <formula1>RespList</formula1>
    </dataValidation>
  </dataValidations>
  <hyperlinks>
    <hyperlink ref="A5" location="'البداية'!A1" display="البداية" xr:uid="{00000000-0004-0000-0200-000000000000}"/>
    <hyperlink ref="B5" location="'بيانات المستخدم'!A1" display="بيانات المستخدم" xr:uid="{00000000-0004-0000-0200-000001000000}"/>
    <hyperlink ref="C5" location="'التقييم'!A1" display="التقييم" xr:uid="{00000000-0004-0000-0200-000002000000}"/>
    <hyperlink ref="D5" location="'لوحة المعلومات'!A1" display="لوحة المعلومات" xr:uid="{00000000-0004-0000-0200-000003000000}"/>
    <hyperlink ref="E5" location="'تحليل الفجوات'!A1" display="تحليل الفجوات" xr:uid="{00000000-0004-0000-0200-000004000000}"/>
    <hyperlink ref="F5" location="'خطة التحسين'!A1" display="خطة التحسين" xr:uid="{00000000-0004-0000-0200-000005000000}"/>
    <hyperlink ref="G5" location="'دليل الاستخدام'!A1" display="دليل الاستخدام" xr:uid="{00000000-0004-0000-0200-000006000000}"/>
    <hyperlink ref="H5" location="'عن إمتثال'!A1" display="عن إمتثال" xr:uid="{00000000-0004-0000-0200-000007000000}"/>
  </hyperlinks>
  <pageMargins left="0.75" right="0.75" top="1" bottom="1" header="0.5" footer="0.5"/>
  <pageSetup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A8F9A"/>
  </sheetPr>
  <dimension ref="A1:L34"/>
  <sheetViews>
    <sheetView showGridLines="0" rightToLeft="1" workbookViewId="0"/>
  </sheetViews>
  <sheetFormatPr defaultRowHeight="14" x14ac:dyDescent="0.3"/>
  <cols>
    <col min="1" max="1" width="5" customWidth="1"/>
    <col min="2" max="2" width="28" customWidth="1"/>
    <col min="3" max="3" width="34" customWidth="1"/>
    <col min="4" max="4" width="12" customWidth="1"/>
    <col min="5" max="5" width="60" customWidth="1"/>
    <col min="6" max="6" width="12" customWidth="1"/>
    <col min="7" max="7" width="22" customWidth="1"/>
    <col min="8" max="9" width="12" customWidth="1"/>
    <col min="10" max="10" width="20" customWidth="1"/>
    <col min="11" max="11" width="60" customWidth="1"/>
    <col min="12" max="12" width="14" customWidth="1"/>
  </cols>
  <sheetData>
    <row r="1" spans="1:12" ht="18" customHeight="1" x14ac:dyDescent="0.3">
      <c r="A1" s="50" t="s">
        <v>186</v>
      </c>
      <c r="B1" s="44"/>
      <c r="C1" s="44"/>
      <c r="D1" s="44"/>
      <c r="E1" s="44"/>
      <c r="F1" s="44"/>
      <c r="G1" s="1"/>
      <c r="H1" s="1"/>
      <c r="I1" s="1"/>
      <c r="J1" s="1"/>
    </row>
    <row r="2" spans="1:12" ht="18" customHeight="1" x14ac:dyDescent="0.3">
      <c r="A2" s="44"/>
      <c r="B2" s="44"/>
      <c r="C2" s="44"/>
      <c r="D2" s="44"/>
      <c r="E2" s="44"/>
      <c r="F2" s="44"/>
      <c r="G2" s="1"/>
      <c r="H2" s="1"/>
      <c r="I2" s="1"/>
      <c r="J2" s="1"/>
    </row>
    <row r="3" spans="1:12" ht="18" customHeight="1" x14ac:dyDescent="0.3">
      <c r="A3" s="44"/>
      <c r="B3" s="44"/>
      <c r="C3" s="44"/>
      <c r="D3" s="44"/>
      <c r="E3" s="44"/>
      <c r="F3" s="44"/>
      <c r="G3" s="1"/>
      <c r="H3" s="1"/>
      <c r="I3" s="1"/>
      <c r="J3" s="1"/>
    </row>
    <row r="4" spans="1:12" ht="18" customHeight="1" x14ac:dyDescent="0.3">
      <c r="A4" s="44"/>
      <c r="B4" s="44"/>
      <c r="C4" s="44"/>
      <c r="D4" s="44"/>
      <c r="E4" s="44"/>
      <c r="F4" s="44"/>
      <c r="G4" s="1"/>
      <c r="H4" s="1"/>
      <c r="I4" s="1"/>
      <c r="J4" s="1"/>
    </row>
    <row r="6" spans="1:12" x14ac:dyDescent="0.3">
      <c r="A6" s="61" t="s">
        <v>187</v>
      </c>
      <c r="B6" s="44"/>
      <c r="C6" s="44"/>
      <c r="D6" s="44"/>
      <c r="E6" s="44"/>
      <c r="F6" s="44"/>
      <c r="G6" s="44"/>
      <c r="H6" s="44"/>
      <c r="I6" s="44"/>
      <c r="J6" s="44"/>
      <c r="K6" s="44"/>
    </row>
    <row r="8" spans="1:12" x14ac:dyDescent="0.3">
      <c r="A8" s="23" t="s">
        <v>188</v>
      </c>
      <c r="B8" s="23" t="s">
        <v>78</v>
      </c>
      <c r="C8" s="23" t="s">
        <v>189</v>
      </c>
      <c r="D8" s="23" t="s">
        <v>190</v>
      </c>
      <c r="E8" s="23" t="s">
        <v>191</v>
      </c>
      <c r="F8" s="23" t="s">
        <v>192</v>
      </c>
      <c r="G8" s="23" t="s">
        <v>193</v>
      </c>
      <c r="H8" s="23" t="s">
        <v>194</v>
      </c>
      <c r="I8" s="23" t="s">
        <v>195</v>
      </c>
      <c r="J8" s="23" t="s">
        <v>196</v>
      </c>
      <c r="K8" s="23" t="s">
        <v>197</v>
      </c>
      <c r="L8" s="23" t="s">
        <v>198</v>
      </c>
    </row>
    <row r="9" spans="1:12" ht="30" customHeight="1" x14ac:dyDescent="0.3">
      <c r="A9" s="24">
        <v>1</v>
      </c>
      <c r="B9" s="25" t="s">
        <v>84</v>
      </c>
      <c r="C9" s="24">
        <f>COUNTIF(التقييم!$B$9:$B$56,$B9)</f>
        <v>8</v>
      </c>
      <c r="D9" s="24">
        <f>COUNTIFS(التقييم!$B$9:$B$56,$B9,التقييم!$F$9:$F$56,"&gt;=0")</f>
        <v>8</v>
      </c>
      <c r="E9" s="24">
        <f>SUMIF(التقييم!$B$9:$B$56,$B9,التقييم!$F$9:$F$56)</f>
        <v>325</v>
      </c>
      <c r="F9" s="26">
        <f t="shared" ref="F9:F14" si="0">IF($D9=0,"",$E9/$D9)</f>
        <v>40.625</v>
      </c>
      <c r="G9" s="25" t="str">
        <f t="shared" ref="G9:G14" si="1">IF($F9="","",INDEX(ClassLabel,MATCH($F9,ClassMin,1)))</f>
        <v>يحتاج إلى تحسين</v>
      </c>
      <c r="H9" s="24">
        <f t="shared" ref="H9:H14" si="2">TargetScore</f>
        <v>80</v>
      </c>
      <c r="I9" s="26">
        <f t="shared" ref="I9:I14" si="3">IF($F9="","",MAX(0,$H9-$F9))</f>
        <v>39.375</v>
      </c>
      <c r="J9" s="25" t="str">
        <f t="shared" ref="J9:J14" si="4">IF($F9="","",INDEX(PrioLabel,MATCH($F9,PrioMin,1)))</f>
        <v>أولوية عالية</v>
      </c>
      <c r="K9" s="25" t="str">
        <f>IF($F9="","لم تكتمل إجابات هذا المحور بعد — أكمل الأسئلة للحصول على التوصية.",IF($F9&lt;60,"مراجعة المصروفات والالتزامات وبناء خطة مالية للطوارئ.","مستوى جيد — حافظ على صندوق الطوارئ وراجع خطتك المالية كل ستة أشهر."))</f>
        <v>مراجعة المصروفات والالتزامات وبناء خطة مالية للطوارئ.</v>
      </c>
      <c r="L9" s="27">
        <f t="shared" ref="L9:L14" si="5">IF($F9="","",$F9-ROW()/100000)</f>
        <v>40.62491</v>
      </c>
    </row>
    <row r="10" spans="1:12" ht="30" customHeight="1" x14ac:dyDescent="0.3">
      <c r="A10" s="24">
        <v>2</v>
      </c>
      <c r="B10" s="25" t="s">
        <v>100</v>
      </c>
      <c r="C10" s="24">
        <f>COUNTIF(التقييم!$B$9:$B$56,$B10)</f>
        <v>8</v>
      </c>
      <c r="D10" s="24">
        <f>COUNTIFS(التقييم!$B$9:$B$56,$B10,التقييم!$F$9:$F$56,"&gt;=0")</f>
        <v>8</v>
      </c>
      <c r="E10" s="24">
        <f>SUMIF(التقييم!$B$9:$B$56,$B10,التقييم!$F$9:$F$56)</f>
        <v>575</v>
      </c>
      <c r="F10" s="26">
        <f t="shared" si="0"/>
        <v>71.875</v>
      </c>
      <c r="G10" s="25" t="str">
        <f t="shared" si="1"/>
        <v>جاهزية جيدة</v>
      </c>
      <c r="H10" s="24">
        <f t="shared" si="2"/>
        <v>80</v>
      </c>
      <c r="I10" s="26">
        <f t="shared" si="3"/>
        <v>8.125</v>
      </c>
      <c r="J10" s="25" t="str">
        <f t="shared" si="4"/>
        <v>أولوية متوسطة</v>
      </c>
      <c r="K10" s="25" t="str">
        <f>IF($F10="","لم تكتمل إجابات هذا المحور بعد — أكمل الأسئلة للحصول على التوصية.",IF($F10&lt;60,"تحديث السيرة الذاتية والملف المهني على LinkedIn وتوثيق أهم الإنجازات المهنية.","مستوى جيد — حدّث ملفك المهني وإنجازاتك بشكل دوري كل ثلاثة أشهر."))</f>
        <v>مستوى جيد — حدّث ملفك المهني وإنجازاتك بشكل دوري كل ثلاثة أشهر.</v>
      </c>
      <c r="L10" s="27">
        <f t="shared" si="5"/>
        <v>71.874899999999997</v>
      </c>
    </row>
    <row r="11" spans="1:12" ht="30" customHeight="1" x14ac:dyDescent="0.3">
      <c r="A11" s="24">
        <v>3</v>
      </c>
      <c r="B11" s="25" t="s">
        <v>117</v>
      </c>
      <c r="C11" s="24">
        <f>COUNTIF(التقييم!$B$9:$B$56,$B11)</f>
        <v>8</v>
      </c>
      <c r="D11" s="24">
        <f>COUNTIFS(التقييم!$B$9:$B$56,$B11,التقييم!$F$9:$F$56,"&gt;=0")</f>
        <v>8</v>
      </c>
      <c r="E11" s="24">
        <f>SUMIF(التقييم!$B$9:$B$56,$B11,التقييم!$F$9:$F$56)</f>
        <v>575</v>
      </c>
      <c r="F11" s="26">
        <f t="shared" si="0"/>
        <v>71.875</v>
      </c>
      <c r="G11" s="25" t="str">
        <f t="shared" si="1"/>
        <v>جاهزية جيدة</v>
      </c>
      <c r="H11" s="24">
        <f t="shared" si="2"/>
        <v>80</v>
      </c>
      <c r="I11" s="26">
        <f t="shared" si="3"/>
        <v>8.125</v>
      </c>
      <c r="J11" s="25" t="str">
        <f t="shared" si="4"/>
        <v>أولوية متوسطة</v>
      </c>
      <c r="K11" s="25" t="str">
        <f>IF($F11="","لم تكتمل إجابات هذا المحور بعد — أكمل الأسئلة للحصول على التوصية.",IF($F11&lt;60,"تحديد مهارة مهنية أو رقمية مطلوبة في السوق ووضع خطة لتطويرها.","مستوى جيد — استمر في التعلم وتابع المهارات الناشئة في مجالك."))</f>
        <v>مستوى جيد — استمر في التعلم وتابع المهارات الناشئة في مجالك.</v>
      </c>
      <c r="L11" s="27">
        <f t="shared" si="5"/>
        <v>71.874889999999994</v>
      </c>
    </row>
    <row r="12" spans="1:12" ht="30" customHeight="1" x14ac:dyDescent="0.3">
      <c r="A12" s="24">
        <v>4</v>
      </c>
      <c r="B12" s="25" t="s">
        <v>134</v>
      </c>
      <c r="C12" s="24">
        <f>COUNTIF(التقييم!$B$9:$B$56,$B12)</f>
        <v>8</v>
      </c>
      <c r="D12" s="24">
        <f>COUNTIFS(التقييم!$B$9:$B$56,$B12,التقييم!$F$9:$F$56,"&gt;=0")</f>
        <v>8</v>
      </c>
      <c r="E12" s="24">
        <f>SUMIF(التقييم!$B$9:$B$56,$B12,التقييم!$F$9:$F$56)</f>
        <v>325</v>
      </c>
      <c r="F12" s="26">
        <f t="shared" si="0"/>
        <v>40.625</v>
      </c>
      <c r="G12" s="25" t="str">
        <f t="shared" si="1"/>
        <v>يحتاج إلى تحسين</v>
      </c>
      <c r="H12" s="24">
        <f t="shared" si="2"/>
        <v>80</v>
      </c>
      <c r="I12" s="26">
        <f t="shared" si="3"/>
        <v>39.375</v>
      </c>
      <c r="J12" s="25" t="str">
        <f t="shared" si="4"/>
        <v>أولوية عالية</v>
      </c>
      <c r="K12" s="25" t="str">
        <f>IF($F12="","لم تكتمل إجابات هذا المحور بعد — أكمل الأسئلة للحصول على التوصية.",IF($F12&lt;60,"توسيع شبكة العلاقات المهنية وبناء علاقات جديدة مع المتخصصين في المجال.","مستوى جيد — حافظ على تفاعل منتظم مع شبكتك المهنية ووسّعها تدريجيًا."))</f>
        <v>توسيع شبكة العلاقات المهنية وبناء علاقات جديدة مع المتخصصين في المجال.</v>
      </c>
      <c r="L12" s="27">
        <f t="shared" si="5"/>
        <v>40.624879999999997</v>
      </c>
    </row>
    <row r="13" spans="1:12" ht="30" customHeight="1" x14ac:dyDescent="0.3">
      <c r="A13" s="24">
        <v>5</v>
      </c>
      <c r="B13" s="25" t="s">
        <v>151</v>
      </c>
      <c r="C13" s="24">
        <f>COUNTIF(التقييم!$B$9:$B$56,$B13)</f>
        <v>8</v>
      </c>
      <c r="D13" s="24">
        <f>COUNTIFS(التقييم!$B$9:$B$56,$B13,التقييم!$F$9:$F$56,"&gt;=0")</f>
        <v>8</v>
      </c>
      <c r="E13" s="24">
        <f>SUMIF(التقييم!$B$9:$B$56,$B13,التقييم!$F$9:$F$56)</f>
        <v>500</v>
      </c>
      <c r="F13" s="26">
        <f t="shared" si="0"/>
        <v>62.5</v>
      </c>
      <c r="G13" s="25" t="str">
        <f t="shared" si="1"/>
        <v>جاهزية جيدة</v>
      </c>
      <c r="H13" s="24">
        <f t="shared" si="2"/>
        <v>80</v>
      </c>
      <c r="I13" s="26">
        <f t="shared" si="3"/>
        <v>17.5</v>
      </c>
      <c r="J13" s="25" t="str">
        <f t="shared" si="4"/>
        <v>أولوية متوسطة</v>
      </c>
      <c r="K13" s="25" t="str">
        <f>IF($F13="","لم تكتمل إجابات هذا المحور بعد — أكمل الأسئلة للحصول على التوصية.",IF($F13&lt;60,"إعداد خطة مهنية واضحة وتحديد الوظائف والقطاعات المستهدفة.","مستوى جيد — راجع أهدافك المهنية وخطة 30/60/90 يومًا بشكل دوري."))</f>
        <v>مستوى جيد — راجع أهدافك المهنية وخطة 30/60/90 يومًا بشكل دوري.</v>
      </c>
      <c r="L13" s="27">
        <f t="shared" si="5"/>
        <v>62.499870000000001</v>
      </c>
    </row>
    <row r="14" spans="1:12" ht="30" customHeight="1" x14ac:dyDescent="0.3">
      <c r="A14" s="24">
        <v>6</v>
      </c>
      <c r="B14" s="25" t="s">
        <v>167</v>
      </c>
      <c r="C14" s="24">
        <f>COUNTIF(التقييم!$B$9:$B$56,$B14)</f>
        <v>8</v>
      </c>
      <c r="D14" s="24">
        <f>COUNTIFS(التقييم!$B$9:$B$56,$B14,التقييم!$F$9:$F$56,"&gt;=0")</f>
        <v>8</v>
      </c>
      <c r="E14" s="24">
        <f>SUMIF(التقييم!$B$9:$B$56,$B14,التقييم!$F$9:$F$56)</f>
        <v>450</v>
      </c>
      <c r="F14" s="26">
        <f t="shared" si="0"/>
        <v>56.25</v>
      </c>
      <c r="G14" s="25" t="str">
        <f t="shared" si="1"/>
        <v>يحتاج إلى تحسين</v>
      </c>
      <c r="H14" s="24">
        <f t="shared" si="2"/>
        <v>80</v>
      </c>
      <c r="I14" s="26">
        <f t="shared" si="3"/>
        <v>23.75</v>
      </c>
      <c r="J14" s="25" t="str">
        <f t="shared" si="4"/>
        <v>أولوية عالية</v>
      </c>
      <c r="K14" s="25" t="str">
        <f>IF($F14="","لم تكتمل إجابات هذا المحور بعد — أكمل الأسئلة للحصول على التوصية.",IF($F14&lt;60,"إعداد خطة انتقال مهني تحدد الخطوات الأولى في حالة حدوث تغيير وظيفي.","مستوى جيد — حافظ على مرونتك المهنية واستعدادك للتغيير."))</f>
        <v>إعداد خطة انتقال مهني تحدد الخطوات الأولى في حالة حدوث تغيير وظيفي.</v>
      </c>
      <c r="L14" s="27">
        <f t="shared" si="5"/>
        <v>56.249859999999998</v>
      </c>
    </row>
    <row r="17" spans="2:5" x14ac:dyDescent="0.3">
      <c r="B17" s="60" t="s">
        <v>199</v>
      </c>
      <c r="C17" s="44"/>
    </row>
    <row r="18" spans="2:5" x14ac:dyDescent="0.3">
      <c r="B18" s="16" t="s">
        <v>200</v>
      </c>
      <c r="C18" s="28">
        <f>COUNTA(التقييم!$D$9:$D$56)</f>
        <v>48</v>
      </c>
    </row>
    <row r="19" spans="2:5" x14ac:dyDescent="0.3">
      <c r="B19" s="16" t="s">
        <v>201</v>
      </c>
      <c r="C19" s="28">
        <f>COUNT(التقييم!$F$9:$F$56)</f>
        <v>48</v>
      </c>
    </row>
    <row r="20" spans="2:5" x14ac:dyDescent="0.3">
      <c r="B20" s="16" t="s">
        <v>202</v>
      </c>
      <c r="C20" s="29">
        <f>IF($C$18=0,0,$C$19/$C$18)</f>
        <v>1</v>
      </c>
    </row>
    <row r="21" spans="2:5" x14ac:dyDescent="0.3">
      <c r="B21" s="16" t="s">
        <v>203</v>
      </c>
      <c r="C21" s="26">
        <f>IF(COUNT($F$9:$F$14)=0,"",AVERAGE($F$9:$F$14))</f>
        <v>57.291666666666664</v>
      </c>
    </row>
    <row r="22" spans="2:5" x14ac:dyDescent="0.3">
      <c r="B22" s="16" t="s">
        <v>204</v>
      </c>
      <c r="C22" s="26">
        <f>IF($C$19&lt;$C$18,"",$C$21)</f>
        <v>57.291666666666664</v>
      </c>
    </row>
    <row r="23" spans="2:5" x14ac:dyDescent="0.3">
      <c r="B23" s="16" t="s">
        <v>205</v>
      </c>
      <c r="C23" s="24" t="str">
        <f>IF($C$22="","",INDEX(ClassLabel,MATCH($C$22,ClassMin,1)))</f>
        <v>يحتاج إلى تحسين</v>
      </c>
    </row>
    <row r="24" spans="2:5" x14ac:dyDescent="0.3">
      <c r="B24" s="16" t="s">
        <v>206</v>
      </c>
      <c r="C24" s="24" t="str">
        <f>IF($C$21="","",INDEX(ClassLabel,MATCH($C$21,ClassMin,1)))</f>
        <v>يحتاج إلى تحسين</v>
      </c>
    </row>
    <row r="25" spans="2:5" x14ac:dyDescent="0.3">
      <c r="B25" s="16" t="s">
        <v>207</v>
      </c>
      <c r="C25" s="24" t="str">
        <f>IF($C$19=0,"لم يبدأ التقييم بعد",IF($C$19&lt;$C$18,"تم استكمال "&amp;TEXT($C$20,"0%")&amp;" من التقييم","تم استكمال التقييم بالكامل (100%)"))</f>
        <v>تم استكمال التقييم بالكامل (100%)</v>
      </c>
    </row>
    <row r="26" spans="2:5" x14ac:dyDescent="0.3">
      <c r="B26" s="16" t="s">
        <v>208</v>
      </c>
      <c r="C26" s="24" t="str">
        <f>IF($C$19&lt;$C$18,"يرجى استكمال التقييم للحصول على النتيجة.","اكتمل التقييم — النتيجة النهائية معتمدة.")</f>
        <v>اكتمل التقييم — النتيجة النهائية معتمدة.</v>
      </c>
    </row>
    <row r="27" spans="2:5" x14ac:dyDescent="0.3">
      <c r="B27" s="16" t="s">
        <v>209</v>
      </c>
      <c r="C27" s="26">
        <f>IF($C$21="",0,$C$21)</f>
        <v>57.291666666666664</v>
      </c>
    </row>
    <row r="29" spans="2:5" x14ac:dyDescent="0.3">
      <c r="B29" s="60" t="s">
        <v>210</v>
      </c>
      <c r="C29" s="44"/>
      <c r="D29" s="44"/>
    </row>
    <row r="30" spans="2:5" x14ac:dyDescent="0.3">
      <c r="B30" s="16" t="s">
        <v>211</v>
      </c>
      <c r="C30" s="25" t="str">
        <f>IF(COUNT($L$9:$L$14)&lt;1,"",INDEX($B$9:$B$14,MATCH(LARGE($L$9:$L$14,1),$L$9:$L$14,0)))</f>
        <v>الجاهزية المهنية</v>
      </c>
      <c r="D30" s="26">
        <f>IF(COUNT($L$9:$L$14)&lt;1,"",INDEX($F$9:$F$14,MATCH(LARGE($L$9:$L$14,1),$L$9:$L$14,0)))</f>
        <v>71.875</v>
      </c>
      <c r="E30" s="25" t="str">
        <f>IF(COUNT($L$9:$L$14)&lt;1,"",INDEX($K$9:$K$14,MATCH(LARGE($L$9:$L$14,1),$L$9:$L$14,0)))</f>
        <v>مستوى جيد — حدّث ملفك المهني وإنجازاتك بشكل دوري كل ثلاثة أشهر.</v>
      </c>
    </row>
    <row r="31" spans="2:5" x14ac:dyDescent="0.3">
      <c r="B31" s="16" t="s">
        <v>212</v>
      </c>
      <c r="C31" s="25" t="str">
        <f>IF(COUNT($L$9:$L$14)&lt;2,"",INDEX($B$9:$B$14,MATCH(LARGE($L$9:$L$14,2),$L$9:$L$14,0)))</f>
        <v>المهارات وقابلية التوظيف</v>
      </c>
      <c r="D31" s="26">
        <f>IF(COUNT($L$9:$L$14)&lt;2,"",INDEX($F$9:$F$14,MATCH(LARGE($L$9:$L$14,2),$L$9:$L$14,0)))</f>
        <v>71.875</v>
      </c>
      <c r="E31" s="25" t="str">
        <f>IF(COUNT($L$9:$L$14)&lt;2,"",INDEX($K$9:$K$14,MATCH(LARGE($L$9:$L$14,2),$L$9:$L$14,0)))</f>
        <v>مستوى جيد — استمر في التعلم وتابع المهارات الناشئة في مجالك.</v>
      </c>
    </row>
    <row r="32" spans="2:5" x14ac:dyDescent="0.3">
      <c r="B32" s="16" t="s">
        <v>213</v>
      </c>
      <c r="C32" s="25" t="str">
        <f>IF(COUNT($L$9:$L$14)&lt;1,"",INDEX($B$9:$B$14,MATCH(SMALL($L$9:$L$14,1),$L$9:$L$14,0)))</f>
        <v>الشبكة المهنية</v>
      </c>
      <c r="D32" s="26">
        <f>IF(COUNT($L$9:$L$14)&lt;1,"",INDEX($F$9:$F$14,MATCH(SMALL($L$9:$L$14,1),$L$9:$L$14,0)))</f>
        <v>40.625</v>
      </c>
      <c r="E32" s="25" t="str">
        <f>IF(COUNT($L$9:$L$14)&lt;1,"",INDEX($K$9:$K$14,MATCH(SMALL($L$9:$L$14,1),$L$9:$L$14,0)))</f>
        <v>توسيع شبكة العلاقات المهنية وبناء علاقات جديدة مع المتخصصين في المجال.</v>
      </c>
    </row>
    <row r="33" spans="2:5" x14ac:dyDescent="0.3">
      <c r="B33" s="16" t="s">
        <v>214</v>
      </c>
      <c r="C33" s="25" t="str">
        <f>IF(COUNT($L$9:$L$14)&lt;2,"",INDEX($B$9:$B$14,MATCH(SMALL($L$9:$L$14,2),$L$9:$L$14,0)))</f>
        <v>الجاهزية المالية</v>
      </c>
      <c r="D33" s="26">
        <f>IF(COUNT($L$9:$L$14)&lt;2,"",INDEX($F$9:$F$14,MATCH(SMALL($L$9:$L$14,2),$L$9:$L$14,0)))</f>
        <v>40.625</v>
      </c>
      <c r="E33" s="25" t="str">
        <f>IF(COUNT($L$9:$L$14)&lt;2,"",INDEX($K$9:$K$14,MATCH(SMALL($L$9:$L$14,2),$L$9:$L$14,0)))</f>
        <v>مراجعة المصروفات والالتزامات وبناء خطة مالية للطوارئ.</v>
      </c>
    </row>
    <row r="34" spans="2:5" x14ac:dyDescent="0.3">
      <c r="B34" s="16" t="s">
        <v>215</v>
      </c>
      <c r="C34" s="25" t="str">
        <f>IF(COUNT($L$9:$L$14)&lt;3,"",INDEX($B$9:$B$14,MATCH(SMALL($L$9:$L$14,3),$L$9:$L$14,0)))</f>
        <v>الاستعداد الشخصي للانتقال</v>
      </c>
      <c r="D34" s="26">
        <f>IF(COUNT($L$9:$L$14)&lt;3,"",INDEX($F$9:$F$14,MATCH(SMALL($L$9:$L$14,3),$L$9:$L$14,0)))</f>
        <v>56.25</v>
      </c>
      <c r="E34" s="25" t="str">
        <f>IF(COUNT($L$9:$L$14)&lt;3,"",INDEX($K$9:$K$14,MATCH(SMALL($L$9:$L$14,3),$L$9:$L$14,0)))</f>
        <v>إعداد خطة انتقال مهني تحدد الخطوات الأولى في حالة حدوث تغيير وظيفي.</v>
      </c>
    </row>
  </sheetData>
  <sheetProtection sheet="1" formatCells="0" formatColumns="0" formatRows="0"/>
  <mergeCells count="4">
    <mergeCell ref="B29:D29"/>
    <mergeCell ref="A6:K6"/>
    <mergeCell ref="A1:F4"/>
    <mergeCell ref="B17:C17"/>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8A84B"/>
    <pageSetUpPr fitToPage="1"/>
  </sheetPr>
  <dimension ref="A1:J16"/>
  <sheetViews>
    <sheetView showGridLines="0" rightToLeft="1" workbookViewId="0">
      <selection activeCell="J11" sqref="J11"/>
    </sheetView>
  </sheetViews>
  <sheetFormatPr defaultRowHeight="14" x14ac:dyDescent="0.3"/>
  <cols>
    <col min="1" max="1" width="28" customWidth="1"/>
    <col min="2" max="4" width="14" customWidth="1"/>
    <col min="5" max="5" width="22" customWidth="1"/>
    <col min="6" max="6" width="54" customWidth="1"/>
    <col min="7" max="10" width="11" customWidth="1"/>
  </cols>
  <sheetData>
    <row r="1" spans="1:10" ht="18" customHeight="1" x14ac:dyDescent="0.3">
      <c r="A1" s="50" t="s">
        <v>216</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2" t="s">
        <v>1</v>
      </c>
      <c r="B5" s="2" t="s">
        <v>2</v>
      </c>
      <c r="C5" s="2" t="s">
        <v>3</v>
      </c>
      <c r="D5" s="2" t="s">
        <v>4</v>
      </c>
      <c r="E5" s="2" t="s">
        <v>5</v>
      </c>
      <c r="F5" s="2" t="s">
        <v>6</v>
      </c>
      <c r="G5" s="2" t="s">
        <v>7</v>
      </c>
      <c r="H5" s="2" t="s">
        <v>8</v>
      </c>
    </row>
    <row r="6" spans="1:10" ht="20" customHeight="1" x14ac:dyDescent="0.3">
      <c r="A6" s="58" t="str">
        <f>IF('محرك الحسابات'!$C$19=0,"لم يبدأ التقييم بعد — انتقل إلى ورقة التقييم للبدء.",'محرك الحسابات'!$C$25)</f>
        <v>تم استكمال التقييم بالكامل (100%)</v>
      </c>
      <c r="B6" s="44"/>
      <c r="C6" s="44"/>
      <c r="D6" s="44"/>
      <c r="E6" s="44"/>
      <c r="F6" s="44"/>
    </row>
    <row r="8" spans="1:10" ht="26" customHeight="1" x14ac:dyDescent="0.3">
      <c r="A8" s="14" t="s">
        <v>217</v>
      </c>
      <c r="B8" s="14" t="s">
        <v>192</v>
      </c>
      <c r="C8" s="14" t="s">
        <v>194</v>
      </c>
      <c r="D8" s="14" t="s">
        <v>195</v>
      </c>
      <c r="E8" s="14" t="s">
        <v>196</v>
      </c>
      <c r="F8" s="14" t="s">
        <v>197</v>
      </c>
    </row>
    <row r="9" spans="1:10" ht="34" customHeight="1" x14ac:dyDescent="0.3">
      <c r="A9" s="5" t="str">
        <f>'محرك الحسابات'!$B$9</f>
        <v>الجاهزية المالية</v>
      </c>
      <c r="B9" s="13">
        <f>IF('محرك الحسابات'!$F$9="","",'محرك الحسابات'!$F$9/100)</f>
        <v>0.40625</v>
      </c>
      <c r="C9" s="30">
        <f t="shared" ref="C9:C14" si="0">TargetScore/100</f>
        <v>0.8</v>
      </c>
      <c r="D9" s="30">
        <f>IF('محرك الحسابات'!$I$9="","",'محرك الحسابات'!$I$9/100)</f>
        <v>0.39374999999999999</v>
      </c>
      <c r="E9" s="31" t="str">
        <f>'محرك الحسابات'!$J$9</f>
        <v>أولوية عالية</v>
      </c>
      <c r="F9" s="3" t="str">
        <f>'محرك الحسابات'!$K$9</f>
        <v>مراجعة المصروفات والالتزامات وبناء خطة مالية للطوارئ.</v>
      </c>
    </row>
    <row r="10" spans="1:10" ht="34" customHeight="1" x14ac:dyDescent="0.3">
      <c r="A10" s="5" t="str">
        <f>'محرك الحسابات'!$B$10</f>
        <v>الجاهزية المهنية</v>
      </c>
      <c r="B10" s="13">
        <f>IF('محرك الحسابات'!$F$10="","",'محرك الحسابات'!$F$10/100)</f>
        <v>0.71875</v>
      </c>
      <c r="C10" s="30">
        <f t="shared" si="0"/>
        <v>0.8</v>
      </c>
      <c r="D10" s="30">
        <f>IF('محرك الحسابات'!$I$10="","",'محرك الحسابات'!$I$10/100)</f>
        <v>8.1250000000000003E-2</v>
      </c>
      <c r="E10" s="31" t="str">
        <f>'محرك الحسابات'!$J$10</f>
        <v>أولوية متوسطة</v>
      </c>
      <c r="F10" s="3" t="str">
        <f>'محرك الحسابات'!$K$10</f>
        <v>مستوى جيد — حدّث ملفك المهني وإنجازاتك بشكل دوري كل ثلاثة أشهر.</v>
      </c>
    </row>
    <row r="11" spans="1:10" ht="34" customHeight="1" x14ac:dyDescent="0.3">
      <c r="A11" s="5" t="str">
        <f>'محرك الحسابات'!$B$11</f>
        <v>المهارات وقابلية التوظيف</v>
      </c>
      <c r="B11" s="13">
        <f>IF('محرك الحسابات'!$F$11="","",'محرك الحسابات'!$F$11/100)</f>
        <v>0.71875</v>
      </c>
      <c r="C11" s="30">
        <f t="shared" si="0"/>
        <v>0.8</v>
      </c>
      <c r="D11" s="30">
        <f>IF('محرك الحسابات'!$I$11="","",'محرك الحسابات'!$I$11/100)</f>
        <v>8.1250000000000003E-2</v>
      </c>
      <c r="E11" s="31" t="str">
        <f>'محرك الحسابات'!$J$11</f>
        <v>أولوية متوسطة</v>
      </c>
      <c r="F11" s="3" t="str">
        <f>'محرك الحسابات'!$K$11</f>
        <v>مستوى جيد — استمر في التعلم وتابع المهارات الناشئة في مجالك.</v>
      </c>
    </row>
    <row r="12" spans="1:10" ht="34" customHeight="1" x14ac:dyDescent="0.3">
      <c r="A12" s="5" t="str">
        <f>'محرك الحسابات'!$B$12</f>
        <v>الشبكة المهنية</v>
      </c>
      <c r="B12" s="13">
        <f>IF('محرك الحسابات'!$F$12="","",'محرك الحسابات'!$F$12/100)</f>
        <v>0.40625</v>
      </c>
      <c r="C12" s="30">
        <f t="shared" si="0"/>
        <v>0.8</v>
      </c>
      <c r="D12" s="30">
        <f>IF('محرك الحسابات'!$I$12="","",'محرك الحسابات'!$I$12/100)</f>
        <v>0.39374999999999999</v>
      </c>
      <c r="E12" s="31" t="str">
        <f>'محرك الحسابات'!$J$12</f>
        <v>أولوية عالية</v>
      </c>
      <c r="F12" s="3" t="str">
        <f>'محرك الحسابات'!$K$12</f>
        <v>توسيع شبكة العلاقات المهنية وبناء علاقات جديدة مع المتخصصين في المجال.</v>
      </c>
    </row>
    <row r="13" spans="1:10" ht="34" customHeight="1" x14ac:dyDescent="0.3">
      <c r="A13" s="5" t="str">
        <f>'محرك الحسابات'!$B$13</f>
        <v>الجاهزية المهنية والفرص</v>
      </c>
      <c r="B13" s="13">
        <f>IF('محرك الحسابات'!$F$13="","",'محرك الحسابات'!$F$13/100)</f>
        <v>0.625</v>
      </c>
      <c r="C13" s="30">
        <f t="shared" si="0"/>
        <v>0.8</v>
      </c>
      <c r="D13" s="30">
        <f>IF('محرك الحسابات'!$I$13="","",'محرك الحسابات'!$I$13/100)</f>
        <v>0.17499999999999999</v>
      </c>
      <c r="E13" s="31" t="str">
        <f>'محرك الحسابات'!$J$13</f>
        <v>أولوية متوسطة</v>
      </c>
      <c r="F13" s="3" t="str">
        <f>'محرك الحسابات'!$K$13</f>
        <v>مستوى جيد — راجع أهدافك المهنية وخطة 30/60/90 يومًا بشكل دوري.</v>
      </c>
    </row>
    <row r="14" spans="1:10" ht="34" customHeight="1" x14ac:dyDescent="0.3">
      <c r="A14" s="5" t="str">
        <f>'محرك الحسابات'!$B$14</f>
        <v>الاستعداد الشخصي للانتقال</v>
      </c>
      <c r="B14" s="13">
        <f>IF('محرك الحسابات'!$F$14="","",'محرك الحسابات'!$F$14/100)</f>
        <v>0.5625</v>
      </c>
      <c r="C14" s="30">
        <f t="shared" si="0"/>
        <v>0.8</v>
      </c>
      <c r="D14" s="30">
        <f>IF('محرك الحسابات'!$I$14="","",'محرك الحسابات'!$I$14/100)</f>
        <v>0.23749999999999999</v>
      </c>
      <c r="E14" s="31" t="str">
        <f>'محرك الحسابات'!$J$14</f>
        <v>أولوية عالية</v>
      </c>
      <c r="F14" s="3" t="str">
        <f>'محرك الحسابات'!$K$14</f>
        <v>إعداد خطة انتقال مهني تحدد الخطوات الأولى في حالة حدوث تغيير وظيفي.</v>
      </c>
    </row>
    <row r="16" spans="1:10" ht="27.5" customHeight="1" x14ac:dyDescent="0.4">
      <c r="A16" s="86" t="s">
        <v>218</v>
      </c>
      <c r="B16" s="87"/>
      <c r="C16" s="87"/>
      <c r="D16" s="87"/>
      <c r="E16" s="87"/>
      <c r="F16" s="87"/>
    </row>
  </sheetData>
  <sheetProtection algorithmName="SHA-512" hashValue="HGHvTZMkitRLl6l+LOpEDDKUHRuP8+KG3Jp9a0hIVR2A91LF6KPlNWC1omBFfzKgaxxmNAmavIEeSe4dJ7e8+Q==" saltValue="LWm/xMul2VMmW908FvD5zw==" spinCount="100000" sheet="1" formatCells="0" formatColumns="0" formatRows="0"/>
  <mergeCells count="3">
    <mergeCell ref="A16:F16"/>
    <mergeCell ref="A6:F6"/>
    <mergeCell ref="A1:F4"/>
  </mergeCells>
  <conditionalFormatting sqref="B9:B14">
    <cfRule type="cellIs" dxfId="48" priority="1" operator="lessThan">
      <formula>0.4</formula>
    </cfRule>
    <cfRule type="cellIs" dxfId="47" priority="2" operator="between">
      <formula>0.4</formula>
      <formula>0.5999</formula>
    </cfRule>
    <cfRule type="cellIs" dxfId="46" priority="3" operator="between">
      <formula>0.6</formula>
      <formula>0.7999</formula>
    </cfRule>
    <cfRule type="cellIs" dxfId="45" priority="4" operator="greaterThanOrEqual">
      <formula>0.8</formula>
    </cfRule>
  </conditionalFormatting>
  <conditionalFormatting sqref="D9:D14">
    <cfRule type="cellIs" dxfId="44" priority="5" operator="greaterThanOrEqual">
      <formula>0.4</formula>
    </cfRule>
    <cfRule type="cellIs" dxfId="43" priority="6" operator="between">
      <formula>0.2001</formula>
      <formula>0.3999</formula>
    </cfRule>
    <cfRule type="cellIs" dxfId="42" priority="7" operator="lessThanOrEqual">
      <formula>0.2</formula>
    </cfRule>
  </conditionalFormatting>
  <conditionalFormatting sqref="E9:E14">
    <cfRule type="expression" dxfId="41" priority="8">
      <formula>EXACT($E9,"أولوية عالية جدًا")</formula>
    </cfRule>
    <cfRule type="expression" dxfId="40" priority="9">
      <formula>EXACT($E9,"أولوية عالية")</formula>
    </cfRule>
    <cfRule type="expression" dxfId="39" priority="10">
      <formula>EXACT($E9,"أولوية متوسطة")</formula>
    </cfRule>
    <cfRule type="expression" dxfId="38" priority="11">
      <formula>EXACT($E9,"أولوية منخفضة")</formula>
    </cfRule>
  </conditionalFormatting>
  <hyperlinks>
    <hyperlink ref="A5" location="'البداية'!A1" display="البداية" xr:uid="{00000000-0004-0000-0400-000000000000}"/>
    <hyperlink ref="B5" location="'بيانات المستخدم'!A1" display="بيانات المستخدم" xr:uid="{00000000-0004-0000-0400-000001000000}"/>
    <hyperlink ref="C5" location="'التقييم'!A1" display="التقييم" xr:uid="{00000000-0004-0000-0400-000002000000}"/>
    <hyperlink ref="D5" location="'لوحة المعلومات'!A1" display="لوحة المعلومات" xr:uid="{00000000-0004-0000-0400-000003000000}"/>
    <hyperlink ref="E5" location="'تحليل الفجوات'!A1" display="تحليل الفجوات" xr:uid="{00000000-0004-0000-0400-000004000000}"/>
    <hyperlink ref="F5" location="'خطة التحسين'!A1" display="خطة التحسين" xr:uid="{00000000-0004-0000-0400-000005000000}"/>
    <hyperlink ref="G5" location="'دليل الاستخدام'!A1" display="دليل الاستخدام" xr:uid="{00000000-0004-0000-0400-000006000000}"/>
    <hyperlink ref="H5" location="'عن إمتثال'!A1" display="عن إمتثال" xr:uid="{00000000-0004-0000-0400-000007000000}"/>
  </hyperlinks>
  <pageMargins left="0.75" right="0.75" top="1" bottom="1" header="0.5" footer="0.5"/>
  <pageSetup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8A84B"/>
    <pageSetUpPr fitToPage="1"/>
  </sheetPr>
  <dimension ref="A1:J16"/>
  <sheetViews>
    <sheetView showGridLines="0" rightToLeft="1" topLeftCell="C1" workbookViewId="0">
      <selection activeCell="J11" sqref="J11"/>
    </sheetView>
  </sheetViews>
  <sheetFormatPr defaultRowHeight="14" x14ac:dyDescent="0.3"/>
  <cols>
    <col min="1" max="1" width="26" customWidth="1"/>
    <col min="2" max="2" width="11" customWidth="1"/>
    <col min="3" max="3" width="20" customWidth="1"/>
    <col min="4" max="4" width="52" customWidth="1"/>
    <col min="5" max="5" width="16" customWidth="1"/>
    <col min="6" max="7" width="15" customWidth="1"/>
    <col min="8" max="8" width="26" customWidth="1"/>
    <col min="9" max="10" width="11" customWidth="1"/>
  </cols>
  <sheetData>
    <row r="1" spans="1:10" ht="18" customHeight="1" x14ac:dyDescent="0.3">
      <c r="A1" s="50" t="s">
        <v>219</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2" t="s">
        <v>1</v>
      </c>
      <c r="B5" s="2" t="s">
        <v>2</v>
      </c>
      <c r="C5" s="2" t="s">
        <v>3</v>
      </c>
      <c r="D5" s="2" t="s">
        <v>4</v>
      </c>
      <c r="E5" s="2" t="s">
        <v>5</v>
      </c>
      <c r="F5" s="2" t="s">
        <v>6</v>
      </c>
      <c r="G5" s="2" t="s">
        <v>7</v>
      </c>
      <c r="H5" s="2" t="s">
        <v>8</v>
      </c>
    </row>
    <row r="6" spans="1:10" x14ac:dyDescent="0.3">
      <c r="A6" s="58" t="s">
        <v>220</v>
      </c>
      <c r="B6" s="44"/>
      <c r="C6" s="44"/>
      <c r="D6" s="44"/>
      <c r="E6" s="44"/>
      <c r="F6" s="44"/>
      <c r="G6" s="44"/>
      <c r="H6" s="44"/>
    </row>
    <row r="8" spans="1:10" ht="26" customHeight="1" x14ac:dyDescent="0.3">
      <c r="A8" s="14" t="s">
        <v>217</v>
      </c>
      <c r="B8" s="14" t="s">
        <v>195</v>
      </c>
      <c r="C8" s="14" t="s">
        <v>196</v>
      </c>
      <c r="D8" s="14" t="s">
        <v>197</v>
      </c>
      <c r="E8" s="14" t="s">
        <v>221</v>
      </c>
      <c r="F8" s="14" t="s">
        <v>222</v>
      </c>
      <c r="G8" s="14" t="s">
        <v>223</v>
      </c>
      <c r="H8" s="14" t="s">
        <v>224</v>
      </c>
    </row>
    <row r="9" spans="1:10" ht="40" customHeight="1" x14ac:dyDescent="0.3">
      <c r="A9" s="5" t="str">
        <f>'محرك الحسابات'!$B$9</f>
        <v>الجاهزية المالية</v>
      </c>
      <c r="B9" s="30">
        <f>IF('محرك الحسابات'!$I$9="","",'محرك الحسابات'!$I$9/100)</f>
        <v>0.39374999999999999</v>
      </c>
      <c r="C9" s="88" t="str">
        <f>'محرك الحسابات'!$J$9</f>
        <v>أولوية عالية</v>
      </c>
      <c r="D9" s="3" t="str">
        <f>'محرك الحسابات'!$K$9</f>
        <v>مراجعة المصروفات والالتزامات وبناء خطة مالية للطوارئ.</v>
      </c>
      <c r="E9" s="18" t="s">
        <v>269</v>
      </c>
      <c r="F9" s="32">
        <v>46257</v>
      </c>
      <c r="G9" s="32">
        <f>F9+30</f>
        <v>46287</v>
      </c>
      <c r="H9" s="6" t="s">
        <v>378</v>
      </c>
    </row>
    <row r="10" spans="1:10" ht="40" customHeight="1" x14ac:dyDescent="0.3">
      <c r="A10" s="5" t="str">
        <f>'محرك الحسابات'!$B$10</f>
        <v>الجاهزية المهنية</v>
      </c>
      <c r="B10" s="30">
        <f>IF('محرك الحسابات'!$I$10="","",'محرك الحسابات'!$I$10/100)</f>
        <v>8.1250000000000003E-2</v>
      </c>
      <c r="C10" s="88" t="str">
        <f>'محرك الحسابات'!$J$10</f>
        <v>أولوية متوسطة</v>
      </c>
      <c r="D10" s="3" t="str">
        <f>'محرك الحسابات'!$K$10</f>
        <v>مستوى جيد — حدّث ملفك المهني وإنجازاتك بشكل دوري كل ثلاثة أشهر.</v>
      </c>
      <c r="E10" s="18" t="s">
        <v>257</v>
      </c>
      <c r="F10" s="32">
        <f>$F$9+14</f>
        <v>46271</v>
      </c>
      <c r="G10" s="32">
        <f>F10+60</f>
        <v>46331</v>
      </c>
      <c r="H10" s="6" t="s">
        <v>379</v>
      </c>
    </row>
    <row r="11" spans="1:10" ht="40" customHeight="1" x14ac:dyDescent="0.3">
      <c r="A11" s="5" t="str">
        <f>'محرك الحسابات'!$B$11</f>
        <v>المهارات وقابلية التوظيف</v>
      </c>
      <c r="B11" s="30">
        <f>IF('محرك الحسابات'!$I$11="","",'محرك الحسابات'!$I$11/100)</f>
        <v>8.1250000000000003E-2</v>
      </c>
      <c r="C11" s="88" t="str">
        <f>'محرك الحسابات'!$J$11</f>
        <v>أولوية متوسطة</v>
      </c>
      <c r="D11" s="3" t="str">
        <f>'محرك الحسابات'!$K$11</f>
        <v>مستوى جيد — استمر في التعلم وتابع المهارات الناشئة في مجالك.</v>
      </c>
      <c r="E11" s="18" t="s">
        <v>257</v>
      </c>
      <c r="F11" s="32">
        <f>$F$9+14</f>
        <v>46271</v>
      </c>
      <c r="G11" s="32">
        <f>F11+60</f>
        <v>46331</v>
      </c>
      <c r="H11" s="6" t="s">
        <v>380</v>
      </c>
    </row>
    <row r="12" spans="1:10" ht="40" customHeight="1" x14ac:dyDescent="0.3">
      <c r="A12" s="5" t="str">
        <f>'محرك الحسابات'!$B$12</f>
        <v>الشبكة المهنية</v>
      </c>
      <c r="B12" s="30">
        <f>IF('محرك الحسابات'!$I$12="","",'محرك الحسابات'!$I$12/100)</f>
        <v>0.39374999999999999</v>
      </c>
      <c r="C12" s="88" t="str">
        <f>'محرك الحسابات'!$J$12</f>
        <v>أولوية عالية</v>
      </c>
      <c r="D12" s="3" t="str">
        <f>'محرك الحسابات'!$K$12</f>
        <v>توسيع شبكة العلاقات المهنية وبناء علاقات جديدة مع المتخصصين في المجال.</v>
      </c>
      <c r="E12" s="18" t="s">
        <v>281</v>
      </c>
      <c r="F12" s="32">
        <f>$F$9</f>
        <v>46257</v>
      </c>
      <c r="G12" s="32">
        <f>F12+7</f>
        <v>46264</v>
      </c>
      <c r="H12" s="6" t="s">
        <v>381</v>
      </c>
    </row>
    <row r="13" spans="1:10" ht="40" customHeight="1" x14ac:dyDescent="0.3">
      <c r="A13" s="5" t="str">
        <f>'محرك الحسابات'!$B$13</f>
        <v>الجاهزية المهنية والفرص</v>
      </c>
      <c r="B13" s="30">
        <f>IF('محرك الحسابات'!$I$13="","",'محرك الحسابات'!$I$13/100)</f>
        <v>0.17499999999999999</v>
      </c>
      <c r="C13" s="88" t="str">
        <f>'محرك الحسابات'!$J$13</f>
        <v>أولوية متوسطة</v>
      </c>
      <c r="D13" s="3" t="str">
        <f>'محرك الحسابات'!$K$13</f>
        <v>مستوى جيد — راجع أهدافك المهنية وخطة 30/60/90 يومًا بشكل دوري.</v>
      </c>
      <c r="E13" s="18" t="s">
        <v>269</v>
      </c>
      <c r="F13" s="32">
        <f>$F$9+7</f>
        <v>46264</v>
      </c>
      <c r="G13" s="32">
        <f>F13+45</f>
        <v>46309</v>
      </c>
      <c r="H13" s="6" t="s">
        <v>382</v>
      </c>
    </row>
    <row r="14" spans="1:10" ht="40" customHeight="1" x14ac:dyDescent="0.3">
      <c r="A14" s="5" t="str">
        <f>'محرك الحسابات'!$B$14</f>
        <v>الاستعداد الشخصي للانتقال</v>
      </c>
      <c r="B14" s="30">
        <f>IF('محرك الحسابات'!$I$14="","",'محرك الحسابات'!$I$14/100)</f>
        <v>0.23749999999999999</v>
      </c>
      <c r="C14" s="88" t="str">
        <f>'محرك الحسابات'!$J$14</f>
        <v>أولوية عالية</v>
      </c>
      <c r="D14" s="3" t="str">
        <f>'محرك الحسابات'!$K$14</f>
        <v>إعداد خطة انتقال مهني تحدد الخطوات الأولى في حالة حدوث تغيير وظيفي.</v>
      </c>
      <c r="E14" s="18" t="s">
        <v>257</v>
      </c>
      <c r="F14" s="32">
        <f>$F$9</f>
        <v>46257</v>
      </c>
      <c r="G14" s="32">
        <f>F14+30</f>
        <v>46287</v>
      </c>
      <c r="H14" s="6" t="s">
        <v>383</v>
      </c>
    </row>
    <row r="16" spans="1:10" x14ac:dyDescent="0.3">
      <c r="A16" s="56" t="s">
        <v>225</v>
      </c>
      <c r="B16" s="44"/>
      <c r="C16" s="44"/>
      <c r="D16" s="44"/>
      <c r="E16" s="44"/>
      <c r="F16" s="44"/>
      <c r="G16" s="44"/>
      <c r="H16" s="44"/>
    </row>
  </sheetData>
  <sheetProtection formatCells="0" formatColumns="0" formatRows="0"/>
  <mergeCells count="3">
    <mergeCell ref="A6:H6"/>
    <mergeCell ref="A16:H16"/>
    <mergeCell ref="A1:F4"/>
  </mergeCells>
  <conditionalFormatting sqref="B9:B14">
    <cfRule type="cellIs" dxfId="37" priority="1" operator="greaterThanOrEqual">
      <formula>0.4</formula>
    </cfRule>
    <cfRule type="cellIs" dxfId="36" priority="2" operator="lessThanOrEqual">
      <formula>0.2</formula>
    </cfRule>
  </conditionalFormatting>
  <conditionalFormatting sqref="C9:C14">
    <cfRule type="expression" dxfId="35" priority="3">
      <formula>EXACT($C9,"أولوية عالية جدًا")</formula>
    </cfRule>
    <cfRule type="expression" dxfId="34" priority="4">
      <formula>EXACT($C9,"أولوية عالية")</formula>
    </cfRule>
    <cfRule type="expression" dxfId="33" priority="5">
      <formula>EXACT($C9,"أولوية متوسطة")</formula>
    </cfRule>
    <cfRule type="expression" dxfId="32" priority="6">
      <formula>EXACT($C9,"أولوية منخفضة")</formula>
    </cfRule>
  </conditionalFormatting>
  <conditionalFormatting sqref="E9:E14">
    <cfRule type="expression" dxfId="31" priority="7">
      <formula>EXACT($E9,"لم يبدأ")</formula>
    </cfRule>
    <cfRule type="expression" dxfId="30" priority="8">
      <formula>EXACT($E9,"قيد التنفيذ")</formula>
    </cfRule>
    <cfRule type="expression" dxfId="29" priority="9">
      <formula>EXACT($E9,"مكتمل")</formula>
    </cfRule>
    <cfRule type="expression" dxfId="28" priority="10">
      <formula>EXACT($E9,"مؤجل")</formula>
    </cfRule>
  </conditionalFormatting>
  <dataValidations count="2">
    <dataValidation type="list" allowBlank="1" showErrorMessage="1" errorTitle="قيمة غير صالحة" error="الرجاء الاختيار من: لم يبدأ / قيد التنفيذ / مكتمل / مؤجل" sqref="E9 E10 E11 E12 E13 E14" xr:uid="{00000000-0002-0000-0500-000000000000}">
      <formula1>ActionStatusList</formula1>
    </dataValidation>
    <dataValidation type="date" operator="greaterThan" allowBlank="1" showErrorMessage="1" errorTitle="تاريخ غير صالح" error="الرجاء إدخال تاريخ صحيح." sqref="F9 F10 F11 F12 F13 F14 G9 G10 G11 G12 G13 G14" xr:uid="{00000000-0002-0000-0500-000001000000}">
      <formula1>DATE(2000,1,1)</formula1>
    </dataValidation>
  </dataValidations>
  <hyperlinks>
    <hyperlink ref="A5" location="'البداية'!A1" display="البداية" xr:uid="{00000000-0004-0000-0500-000000000000}"/>
    <hyperlink ref="B5" location="'بيانات المستخدم'!A1" display="بيانات المستخدم" xr:uid="{00000000-0004-0000-0500-000001000000}"/>
    <hyperlink ref="C5" location="'التقييم'!A1" display="التقييم" xr:uid="{00000000-0004-0000-0500-000002000000}"/>
    <hyperlink ref="D5" location="'لوحة المعلومات'!A1" display="لوحة المعلومات" xr:uid="{00000000-0004-0000-0500-000003000000}"/>
    <hyperlink ref="E5" location="'تحليل الفجوات'!A1" display="تحليل الفجوات" xr:uid="{00000000-0004-0000-0500-000004000000}"/>
    <hyperlink ref="F5" location="'خطة التحسين'!A1" display="خطة التحسين" xr:uid="{00000000-0004-0000-0500-000005000000}"/>
    <hyperlink ref="G5" location="'دليل الاستخدام'!A1" display="دليل الاستخدام" xr:uid="{00000000-0004-0000-0500-000006000000}"/>
    <hyperlink ref="H5" location="'عن إمتثال'!A1" display="عن إمتثال" xr:uid="{00000000-0004-0000-0500-000007000000}"/>
  </hyperlinks>
  <pageMargins left="0.75" right="0.75" top="1" bottom="1" header="0.5" footer="0.5"/>
  <pageSetup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EA67A"/>
    <pageSetUpPr fitToPage="1"/>
  </sheetPr>
  <dimension ref="A1:AB55"/>
  <sheetViews>
    <sheetView showGridLines="0" rightToLeft="1" workbookViewId="0">
      <selection activeCell="P15" sqref="P15"/>
    </sheetView>
  </sheetViews>
  <sheetFormatPr defaultRowHeight="14" x14ac:dyDescent="0.3"/>
  <cols>
    <col min="1" max="10" width="13.5" customWidth="1"/>
    <col min="27" max="27" width="16" customWidth="1"/>
    <col min="28" max="28" width="10" customWidth="1"/>
  </cols>
  <sheetData>
    <row r="1" spans="1:10" ht="18" customHeight="1" x14ac:dyDescent="0.3">
      <c r="A1" s="50" t="s">
        <v>0</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92" t="s">
        <v>1</v>
      </c>
      <c r="B5" s="92" t="s">
        <v>2</v>
      </c>
      <c r="C5" s="92" t="s">
        <v>3</v>
      </c>
      <c r="D5" s="92" t="s">
        <v>4</v>
      </c>
      <c r="E5" s="92" t="s">
        <v>5</v>
      </c>
      <c r="F5" s="92" t="s">
        <v>6</v>
      </c>
      <c r="G5" s="92" t="s">
        <v>7</v>
      </c>
      <c r="H5" s="92" t="s">
        <v>8</v>
      </c>
      <c r="I5" s="89"/>
    </row>
    <row r="7" spans="1:10" ht="22" customHeight="1" x14ac:dyDescent="0.3">
      <c r="A7" s="79" t="s">
        <v>226</v>
      </c>
      <c r="B7" s="42"/>
      <c r="C7" s="42"/>
      <c r="D7" s="49" t="s">
        <v>227</v>
      </c>
      <c r="E7" s="42"/>
      <c r="F7" s="42"/>
      <c r="G7" s="74" t="s">
        <v>228</v>
      </c>
      <c r="H7" s="42"/>
      <c r="I7" s="42"/>
      <c r="J7" s="42"/>
    </row>
    <row r="8" spans="1:10" ht="22" customHeight="1" x14ac:dyDescent="0.3">
      <c r="A8" s="77">
        <f>IF('محرك الحسابات'!$C$22="","—",'محرك الحسابات'!$C$22/100)</f>
        <v>0.57291666666666663</v>
      </c>
      <c r="B8" s="42"/>
      <c r="C8" s="42"/>
      <c r="D8" s="65" t="str">
        <f>IF('محرك الحسابات'!$C$22="",IF('محرك الحسابات'!$C$19=0,"لم يبدأ التقييم",'محرك الحسابات'!$C$24&amp;" (مبدئي)"),'محرك الحسابات'!$C$23)</f>
        <v>يحتاج إلى تحسين</v>
      </c>
      <c r="E8" s="42"/>
      <c r="F8" s="42"/>
      <c r="G8" s="65" t="str">
        <f>'محرك الحسابات'!$C$25</f>
        <v>تم استكمال التقييم بالكامل (100%)</v>
      </c>
      <c r="H8" s="42"/>
      <c r="I8" s="42"/>
      <c r="J8" s="42"/>
    </row>
    <row r="9" spans="1:10" ht="22" customHeight="1" x14ac:dyDescent="0.3">
      <c r="A9" s="42"/>
      <c r="B9" s="42"/>
      <c r="C9" s="42"/>
      <c r="D9" s="42"/>
      <c r="E9" s="42"/>
      <c r="F9" s="42"/>
      <c r="G9" s="42"/>
      <c r="H9" s="42"/>
      <c r="I9" s="42"/>
      <c r="J9" s="42"/>
    </row>
    <row r="10" spans="1:10" ht="22" customHeight="1" x14ac:dyDescent="0.3">
      <c r="A10" s="42"/>
      <c r="B10" s="42"/>
      <c r="C10" s="42"/>
      <c r="D10" s="42"/>
      <c r="E10" s="42"/>
      <c r="F10" s="42"/>
      <c r="G10" s="42"/>
      <c r="H10" s="42"/>
      <c r="I10" s="42"/>
      <c r="J10" s="42"/>
    </row>
    <row r="11" spans="1:10" ht="22" customHeight="1" x14ac:dyDescent="0.3">
      <c r="A11" s="78"/>
      <c r="B11" s="78"/>
      <c r="C11" s="78"/>
      <c r="D11" s="67"/>
      <c r="E11" s="67"/>
      <c r="F11" s="67"/>
      <c r="G11" s="66"/>
      <c r="H11" s="66"/>
      <c r="I11" s="66"/>
      <c r="J11" s="66"/>
    </row>
    <row r="13" spans="1:10" ht="22" customHeight="1" x14ac:dyDescent="0.3">
      <c r="A13" s="70" t="str">
        <f>'محرك الحسابات'!$C$26</f>
        <v>اكتمل التقييم — النتيجة النهائية معتمدة.</v>
      </c>
      <c r="B13" s="44"/>
      <c r="C13" s="44"/>
      <c r="D13" s="44"/>
      <c r="E13" s="44"/>
      <c r="F13" s="44"/>
      <c r="G13" s="44"/>
      <c r="H13" s="44"/>
      <c r="I13" s="44"/>
      <c r="J13" s="44"/>
    </row>
    <row r="15" spans="1:10" ht="24" customHeight="1" x14ac:dyDescent="0.3">
      <c r="A15" s="46" t="s">
        <v>229</v>
      </c>
      <c r="B15" s="44"/>
      <c r="C15" s="44"/>
      <c r="D15" s="44"/>
      <c r="E15" s="44"/>
      <c r="F15" s="44"/>
      <c r="G15" s="44"/>
      <c r="H15" s="44"/>
      <c r="I15" s="44"/>
      <c r="J15" s="44"/>
    </row>
    <row r="16" spans="1:10" ht="24" customHeight="1" x14ac:dyDescent="0.3">
      <c r="A16" s="62" t="s">
        <v>78</v>
      </c>
      <c r="B16" s="62"/>
      <c r="C16" s="62"/>
      <c r="D16" s="23" t="s">
        <v>192</v>
      </c>
      <c r="E16" s="23" t="s">
        <v>193</v>
      </c>
      <c r="F16" s="62" t="s">
        <v>196</v>
      </c>
      <c r="G16" s="62"/>
      <c r="H16" s="62" t="s">
        <v>230</v>
      </c>
      <c r="I16" s="62"/>
      <c r="J16" s="62"/>
    </row>
    <row r="17" spans="1:28" ht="34" customHeight="1" x14ac:dyDescent="0.3">
      <c r="A17" s="64" t="str">
        <f>'محرك الحسابات'!$B$9</f>
        <v>الجاهزية المالية</v>
      </c>
      <c r="B17" s="63"/>
      <c r="C17" s="63"/>
      <c r="D17" s="13">
        <f>IF('محرك الحسابات'!$F$9="","",'محرك الحسابات'!$F$9/100)</f>
        <v>0.40625</v>
      </c>
      <c r="E17" s="24" t="str">
        <f>'محرك الحسابات'!$G$9</f>
        <v>يحتاج إلى تحسين</v>
      </c>
      <c r="F17" s="63" t="str">
        <f>'محرك الحسابات'!$J$9</f>
        <v>أولوية عالية</v>
      </c>
      <c r="G17" s="63"/>
      <c r="H17" s="68" t="str">
        <f>'محرك الحسابات'!$K$9</f>
        <v>مراجعة المصروفات والالتزامات وبناء خطة مالية للطوارئ.</v>
      </c>
      <c r="I17" s="63"/>
      <c r="J17" s="63"/>
    </row>
    <row r="18" spans="1:28" ht="34" customHeight="1" x14ac:dyDescent="0.3">
      <c r="A18" s="64" t="str">
        <f>'محرك الحسابات'!$B$10</f>
        <v>الجاهزية المهنية</v>
      </c>
      <c r="B18" s="63"/>
      <c r="C18" s="63"/>
      <c r="D18" s="13">
        <f>IF('محرك الحسابات'!$F$10="","",'محرك الحسابات'!$F$10/100)</f>
        <v>0.71875</v>
      </c>
      <c r="E18" s="24" t="str">
        <f>'محرك الحسابات'!$G$10</f>
        <v>جاهزية جيدة</v>
      </c>
      <c r="F18" s="63" t="str">
        <f>'محرك الحسابات'!$J$10</f>
        <v>أولوية متوسطة</v>
      </c>
      <c r="G18" s="63"/>
      <c r="H18" s="68" t="str">
        <f>'محرك الحسابات'!$K$10</f>
        <v>مستوى جيد — حدّث ملفك المهني وإنجازاتك بشكل دوري كل ثلاثة أشهر.</v>
      </c>
      <c r="I18" s="63"/>
      <c r="J18" s="63"/>
    </row>
    <row r="19" spans="1:28" ht="34" customHeight="1" x14ac:dyDescent="0.3">
      <c r="A19" s="64" t="str">
        <f>'محرك الحسابات'!$B$11</f>
        <v>المهارات وقابلية التوظيف</v>
      </c>
      <c r="B19" s="63"/>
      <c r="C19" s="63"/>
      <c r="D19" s="13">
        <f>IF('محرك الحسابات'!$F$11="","",'محرك الحسابات'!$F$11/100)</f>
        <v>0.71875</v>
      </c>
      <c r="E19" s="24" t="str">
        <f>'محرك الحسابات'!$G$11</f>
        <v>جاهزية جيدة</v>
      </c>
      <c r="F19" s="63" t="str">
        <f>'محرك الحسابات'!$J$11</f>
        <v>أولوية متوسطة</v>
      </c>
      <c r="G19" s="63"/>
      <c r="H19" s="68" t="str">
        <f>'محرك الحسابات'!$K$11</f>
        <v>مستوى جيد — استمر في التعلم وتابع المهارات الناشئة في مجالك.</v>
      </c>
      <c r="I19" s="63"/>
      <c r="J19" s="63"/>
    </row>
    <row r="20" spans="1:28" ht="34" customHeight="1" x14ac:dyDescent="0.3">
      <c r="A20" s="64" t="str">
        <f>'محرك الحسابات'!$B$12</f>
        <v>الشبكة المهنية</v>
      </c>
      <c r="B20" s="63"/>
      <c r="C20" s="63"/>
      <c r="D20" s="13">
        <f>IF('محرك الحسابات'!$F$12="","",'محرك الحسابات'!$F$12/100)</f>
        <v>0.40625</v>
      </c>
      <c r="E20" s="24" t="str">
        <f>'محرك الحسابات'!$G$12</f>
        <v>يحتاج إلى تحسين</v>
      </c>
      <c r="F20" s="63" t="str">
        <f>'محرك الحسابات'!$J$12</f>
        <v>أولوية عالية</v>
      </c>
      <c r="G20" s="63"/>
      <c r="H20" s="68" t="str">
        <f>'محرك الحسابات'!$K$12</f>
        <v>توسيع شبكة العلاقات المهنية وبناء علاقات جديدة مع المتخصصين في المجال.</v>
      </c>
      <c r="I20" s="63"/>
      <c r="J20" s="63"/>
    </row>
    <row r="21" spans="1:28" ht="34" customHeight="1" x14ac:dyDescent="0.3">
      <c r="A21" s="64" t="str">
        <f>'محرك الحسابات'!$B$13</f>
        <v>الجاهزية المهنية والفرص</v>
      </c>
      <c r="B21" s="63"/>
      <c r="C21" s="63"/>
      <c r="D21" s="13">
        <f>IF('محرك الحسابات'!$F$13="","",'محرك الحسابات'!$F$13/100)</f>
        <v>0.625</v>
      </c>
      <c r="E21" s="24" t="str">
        <f>'محرك الحسابات'!$G$13</f>
        <v>جاهزية جيدة</v>
      </c>
      <c r="F21" s="63" t="str">
        <f>'محرك الحسابات'!$J$13</f>
        <v>أولوية متوسطة</v>
      </c>
      <c r="G21" s="63"/>
      <c r="H21" s="68" t="str">
        <f>'محرك الحسابات'!$K$13</f>
        <v>مستوى جيد — راجع أهدافك المهنية وخطة 30/60/90 يومًا بشكل دوري.</v>
      </c>
      <c r="I21" s="63"/>
      <c r="J21" s="63"/>
    </row>
    <row r="22" spans="1:28" ht="34" customHeight="1" x14ac:dyDescent="0.3">
      <c r="A22" s="64" t="str">
        <f>'محرك الحسابات'!$B$14</f>
        <v>الاستعداد الشخصي للانتقال</v>
      </c>
      <c r="B22" s="63"/>
      <c r="C22" s="63"/>
      <c r="D22" s="13">
        <f>IF('محرك الحسابات'!$F$14="","",'محرك الحسابات'!$F$14/100)</f>
        <v>0.5625</v>
      </c>
      <c r="E22" s="24" t="str">
        <f>'محرك الحسابات'!$G$14</f>
        <v>يحتاج إلى تحسين</v>
      </c>
      <c r="F22" s="63" t="str">
        <f>'محرك الحسابات'!$J$14</f>
        <v>أولوية عالية</v>
      </c>
      <c r="G22" s="63"/>
      <c r="H22" s="68" t="str">
        <f>'محرك الحسابات'!$K$14</f>
        <v>إعداد خطة انتقال مهني تحدد الخطوات الأولى في حالة حدوث تغيير وظيفي.</v>
      </c>
      <c r="I22" s="63"/>
      <c r="J22" s="63"/>
    </row>
    <row r="24" spans="1:28" ht="24" customHeight="1" x14ac:dyDescent="0.3">
      <c r="A24" s="46" t="s">
        <v>231</v>
      </c>
      <c r="B24" s="44"/>
      <c r="C24" s="44"/>
      <c r="D24" s="44"/>
      <c r="E24" s="44"/>
      <c r="F24" s="44"/>
      <c r="G24" s="44"/>
      <c r="H24" s="44"/>
      <c r="I24" s="44"/>
      <c r="J24" s="44"/>
      <c r="AA24" s="33" t="s">
        <v>232</v>
      </c>
    </row>
    <row r="25" spans="1:28" ht="16" customHeight="1" x14ac:dyDescent="0.3">
      <c r="AA25" s="34" t="s">
        <v>233</v>
      </c>
      <c r="AB25" s="35">
        <f>IF('محرك الحسابات'!$C$27="",0,'محرك الحسابات'!$C$27/100)</f>
        <v>0.57291666666666663</v>
      </c>
    </row>
    <row r="26" spans="1:28" ht="16" customHeight="1" x14ac:dyDescent="0.3">
      <c r="AA26" s="34" t="s">
        <v>234</v>
      </c>
      <c r="AB26" s="35">
        <f>1-$AB$25</f>
        <v>0.42708333333333337</v>
      </c>
    </row>
    <row r="27" spans="1:28" ht="16" customHeight="1" x14ac:dyDescent="0.3"/>
    <row r="28" spans="1:28" ht="16" customHeight="1" x14ac:dyDescent="0.3"/>
    <row r="29" spans="1:28" ht="16" customHeight="1" x14ac:dyDescent="0.3"/>
    <row r="30" spans="1:28" ht="16" customHeight="1" x14ac:dyDescent="0.3"/>
    <row r="31" spans="1:28" ht="16" customHeight="1" x14ac:dyDescent="0.3"/>
    <row r="32" spans="1:28" ht="16" customHeight="1" x14ac:dyDescent="0.3"/>
    <row r="33" spans="1:10" ht="16" customHeight="1" x14ac:dyDescent="0.3"/>
    <row r="34" spans="1:10" ht="16" customHeight="1" x14ac:dyDescent="0.3"/>
    <row r="35" spans="1:10" ht="16" customHeight="1" x14ac:dyDescent="0.3"/>
    <row r="36" spans="1:10" ht="16" customHeight="1" x14ac:dyDescent="0.3"/>
    <row r="37" spans="1:10" ht="16" customHeight="1" x14ac:dyDescent="0.3"/>
    <row r="38" spans="1:10" ht="16" customHeight="1" x14ac:dyDescent="0.3"/>
    <row r="39" spans="1:10" ht="16" customHeight="1" x14ac:dyDescent="0.3"/>
    <row r="40" spans="1:10" ht="16" customHeight="1" x14ac:dyDescent="0.3"/>
    <row r="41" spans="1:10" ht="16" customHeight="1" x14ac:dyDescent="0.3"/>
    <row r="43" spans="1:10" ht="24" customHeight="1" x14ac:dyDescent="0.3">
      <c r="A43" s="75" t="s">
        <v>235</v>
      </c>
      <c r="B43" s="44"/>
      <c r="C43" s="44"/>
      <c r="D43" s="44"/>
      <c r="E43" s="44"/>
      <c r="F43" s="43" t="s">
        <v>236</v>
      </c>
      <c r="G43" s="44"/>
      <c r="H43" s="44"/>
      <c r="I43" s="44"/>
      <c r="J43" s="44"/>
    </row>
    <row r="44" spans="1:10" ht="24" customHeight="1" x14ac:dyDescent="0.3">
      <c r="A44" s="71" t="str">
        <f>'محرك الحسابات'!$C$30</f>
        <v>الجاهزية المهنية</v>
      </c>
      <c r="B44" s="72"/>
      <c r="C44" s="72"/>
      <c r="D44" s="72"/>
      <c r="E44" s="36">
        <f>IF('محرك الحسابات'!$D$30="","",'محرك الحسابات'!$D$30/100)</f>
        <v>0.71875</v>
      </c>
      <c r="F44" s="73" t="str">
        <f>'محرك الحسابات'!$C$32</f>
        <v>الشبكة المهنية</v>
      </c>
      <c r="G44" s="72"/>
      <c r="H44" s="72"/>
      <c r="I44" s="72"/>
      <c r="J44" s="37">
        <f>IF('محرك الحسابات'!$D$32="","",'محرك الحسابات'!$D$32/100)</f>
        <v>0.40625</v>
      </c>
    </row>
    <row r="45" spans="1:10" ht="24" customHeight="1" x14ac:dyDescent="0.3">
      <c r="A45" s="71" t="str">
        <f>'محرك الحسابات'!$C$31</f>
        <v>المهارات وقابلية التوظيف</v>
      </c>
      <c r="B45" s="72"/>
      <c r="C45" s="72"/>
      <c r="D45" s="72"/>
      <c r="E45" s="36">
        <f>IF('محرك الحسابات'!$D$31="","",'محرك الحسابات'!$D$31/100)</f>
        <v>0.71875</v>
      </c>
      <c r="F45" s="73" t="str">
        <f>'محرك الحسابات'!$C$33</f>
        <v>الجاهزية المالية</v>
      </c>
      <c r="G45" s="72"/>
      <c r="H45" s="72"/>
      <c r="I45" s="72"/>
      <c r="J45" s="37">
        <f>IF('محرك الحسابات'!$D$33="","",'محرك الحسابات'!$D$33/100)</f>
        <v>0.40625</v>
      </c>
    </row>
    <row r="47" spans="1:10" ht="24" customHeight="1" x14ac:dyDescent="0.3">
      <c r="A47" s="46" t="s">
        <v>237</v>
      </c>
      <c r="B47" s="44"/>
      <c r="C47" s="44"/>
      <c r="D47" s="44"/>
      <c r="E47" s="44"/>
      <c r="F47" s="44"/>
      <c r="G47" s="44"/>
      <c r="H47" s="44"/>
      <c r="I47" s="44"/>
      <c r="J47" s="44"/>
    </row>
    <row r="48" spans="1:10" ht="30" customHeight="1" x14ac:dyDescent="0.3">
      <c r="A48" s="69" t="str">
        <f>'محرك الحسابات'!$C$32</f>
        <v>الشبكة المهنية</v>
      </c>
      <c r="B48" s="63"/>
      <c r="C48" s="63"/>
      <c r="D48" s="63" t="str">
        <f>'محرك الحسابات'!$E$32</f>
        <v>توسيع شبكة العلاقات المهنية وبناء علاقات جديدة مع المتخصصين في المجال.</v>
      </c>
      <c r="E48" s="63"/>
      <c r="F48" s="63"/>
      <c r="G48" s="63"/>
      <c r="H48" s="63"/>
      <c r="I48" s="63"/>
      <c r="J48" s="63"/>
    </row>
    <row r="49" spans="1:10" ht="30" customHeight="1" x14ac:dyDescent="0.3">
      <c r="A49" s="69" t="str">
        <f>'محرك الحسابات'!$C$33</f>
        <v>الجاهزية المالية</v>
      </c>
      <c r="B49" s="63"/>
      <c r="C49" s="63"/>
      <c r="D49" s="63" t="str">
        <f>'محرك الحسابات'!$E$33</f>
        <v>مراجعة المصروفات والالتزامات وبناء خطة مالية للطوارئ.</v>
      </c>
      <c r="E49" s="63"/>
      <c r="F49" s="63"/>
      <c r="G49" s="63"/>
      <c r="H49" s="63"/>
      <c r="I49" s="63"/>
      <c r="J49" s="63"/>
    </row>
    <row r="50" spans="1:10" ht="30" customHeight="1" x14ac:dyDescent="0.3">
      <c r="A50" s="69" t="str">
        <f>'محرك الحسابات'!$C$34</f>
        <v>الاستعداد الشخصي للانتقال</v>
      </c>
      <c r="B50" s="63"/>
      <c r="C50" s="63"/>
      <c r="D50" s="63" t="str">
        <f>'محرك الحسابات'!$E$34</f>
        <v>إعداد خطة انتقال مهني تحدد الخطوات الأولى في حالة حدوث تغيير وظيفي.</v>
      </c>
      <c r="E50" s="63"/>
      <c r="F50" s="63"/>
      <c r="G50" s="63"/>
      <c r="H50" s="63"/>
      <c r="I50" s="63"/>
      <c r="J50" s="63"/>
    </row>
    <row r="52" spans="1:10" x14ac:dyDescent="0.3">
      <c r="A52" s="76" t="s">
        <v>26</v>
      </c>
      <c r="B52" s="44"/>
      <c r="C52" s="44"/>
      <c r="D52" s="44"/>
      <c r="E52" s="44"/>
      <c r="F52" s="44"/>
      <c r="G52" s="44"/>
      <c r="H52" s="44"/>
      <c r="I52" s="44"/>
      <c r="J52" s="44"/>
    </row>
    <row r="53" spans="1:10" x14ac:dyDescent="0.3">
      <c r="A53" s="44"/>
      <c r="B53" s="44"/>
      <c r="C53" s="44"/>
      <c r="D53" s="44"/>
      <c r="E53" s="44"/>
      <c r="F53" s="44"/>
      <c r="G53" s="44"/>
      <c r="H53" s="44"/>
      <c r="I53" s="44"/>
      <c r="J53" s="44"/>
    </row>
    <row r="55" spans="1:10" x14ac:dyDescent="0.3">
      <c r="A55" s="54" t="s">
        <v>27</v>
      </c>
      <c r="B55" s="44"/>
      <c r="C55" s="44"/>
      <c r="D55" s="44"/>
      <c r="E55" s="44"/>
      <c r="F55" s="51" t="s">
        <v>28</v>
      </c>
      <c r="G55" s="44"/>
      <c r="H55" s="44"/>
      <c r="I55" s="44"/>
      <c r="J55" s="44"/>
    </row>
  </sheetData>
  <sheetProtection algorithmName="SHA-512" hashValue="zjUIytXD3tnXLGeiP6HG2g9Inu2Fo/9Joa+SBI9v1cA2h3XQdOYJ5aKMFN0zK3o8C5nsConUlkKUnLUcS6/kNQ==" saltValue="cLEV/a5G/qsMDVuMjrwHow==" spinCount="100000" sheet="1" formatCells="0" formatColumns="0" formatRows="0"/>
  <mergeCells count="47">
    <mergeCell ref="A52:J53"/>
    <mergeCell ref="A8:C11"/>
    <mergeCell ref="A7:C7"/>
    <mergeCell ref="A16:C16"/>
    <mergeCell ref="A1:F4"/>
    <mergeCell ref="H18:J18"/>
    <mergeCell ref="G7:J7"/>
    <mergeCell ref="F22:G22"/>
    <mergeCell ref="H21:J21"/>
    <mergeCell ref="H20:J20"/>
    <mergeCell ref="F55:J55"/>
    <mergeCell ref="H22:J22"/>
    <mergeCell ref="H19:J19"/>
    <mergeCell ref="F20:G20"/>
    <mergeCell ref="F18:G18"/>
    <mergeCell ref="F44:I44"/>
    <mergeCell ref="A24:J24"/>
    <mergeCell ref="A20:C20"/>
    <mergeCell ref="A45:D45"/>
    <mergeCell ref="A55:E55"/>
    <mergeCell ref="A19:C19"/>
    <mergeCell ref="A48:C48"/>
    <mergeCell ref="D49:J49"/>
    <mergeCell ref="F45:I45"/>
    <mergeCell ref="F43:J43"/>
    <mergeCell ref="A49:C49"/>
    <mergeCell ref="D7:F7"/>
    <mergeCell ref="A50:C50"/>
    <mergeCell ref="A13:J13"/>
    <mergeCell ref="A44:D44"/>
    <mergeCell ref="H16:J16"/>
    <mergeCell ref="F21:G21"/>
    <mergeCell ref="D50:J50"/>
    <mergeCell ref="A17:C17"/>
    <mergeCell ref="A22:C22"/>
    <mergeCell ref="A15:J15"/>
    <mergeCell ref="F17:G17"/>
    <mergeCell ref="A43:E43"/>
    <mergeCell ref="D48:J48"/>
    <mergeCell ref="A47:J47"/>
    <mergeCell ref="F16:G16"/>
    <mergeCell ref="F19:G19"/>
    <mergeCell ref="A18:C18"/>
    <mergeCell ref="G8:J11"/>
    <mergeCell ref="D8:F11"/>
    <mergeCell ref="A21:C21"/>
    <mergeCell ref="H17:J17"/>
  </mergeCells>
  <conditionalFormatting sqref="A8:C11">
    <cfRule type="cellIs" dxfId="27" priority="13" operator="lessThan">
      <formula>0.4</formula>
    </cfRule>
    <cfRule type="cellIs" dxfId="26" priority="14" operator="between">
      <formula>0.4</formula>
      <formula>0.5999</formula>
    </cfRule>
    <cfRule type="cellIs" dxfId="25" priority="15" operator="between">
      <formula>0.6</formula>
      <formula>0.7999</formula>
    </cfRule>
    <cfRule type="cellIs" dxfId="24" priority="16" operator="greaterThanOrEqual">
      <formula>0.8</formula>
    </cfRule>
  </conditionalFormatting>
  <conditionalFormatting sqref="D17:D22">
    <cfRule type="cellIs" dxfId="23" priority="1" operator="lessThan">
      <formula>0.4</formula>
    </cfRule>
    <cfRule type="cellIs" dxfId="22" priority="2" operator="between">
      <formula>0.4</formula>
      <formula>0.5999</formula>
    </cfRule>
    <cfRule type="cellIs" dxfId="21" priority="3" operator="between">
      <formula>0.6</formula>
      <formula>0.7999</formula>
    </cfRule>
    <cfRule type="cellIs" dxfId="20" priority="4" operator="greaterThanOrEqual">
      <formula>0.8</formula>
    </cfRule>
  </conditionalFormatting>
  <conditionalFormatting sqref="D8:F11">
    <cfRule type="expression" dxfId="19" priority="25">
      <formula>EXACT($D8,"يحتاج إلى تطوير عاجل")</formula>
    </cfRule>
    <cfRule type="expression" dxfId="18" priority="26">
      <formula>EXACT($D8,"يحتاج إلى تحسين")</formula>
    </cfRule>
    <cfRule type="expression" dxfId="17" priority="27">
      <formula>EXACT($D8,"جاهزية جيدة")</formula>
    </cfRule>
    <cfRule type="expression" dxfId="16" priority="28">
      <formula>EXACT($D8,"جاهزية قوية")</formula>
    </cfRule>
  </conditionalFormatting>
  <conditionalFormatting sqref="E17:E22">
    <cfRule type="expression" dxfId="15" priority="21">
      <formula>EXACT($E17,"يحتاج إلى تطوير عاجل")</formula>
    </cfRule>
    <cfRule type="expression" dxfId="14" priority="22">
      <formula>EXACT($E17,"يحتاج إلى تحسين")</formula>
    </cfRule>
    <cfRule type="expression" dxfId="13" priority="23">
      <formula>EXACT($E17,"جاهزية جيدة")</formula>
    </cfRule>
    <cfRule type="expression" dxfId="12" priority="24">
      <formula>EXACT($E17,"جاهزية قوية")</formula>
    </cfRule>
  </conditionalFormatting>
  <conditionalFormatting sqref="E44:E45">
    <cfRule type="cellIs" dxfId="11" priority="5" operator="lessThan">
      <formula>0.4</formula>
    </cfRule>
    <cfRule type="cellIs" dxfId="10" priority="6" operator="between">
      <formula>0.4</formula>
      <formula>0.5999</formula>
    </cfRule>
    <cfRule type="cellIs" dxfId="9" priority="7" operator="between">
      <formula>0.6</formula>
      <formula>0.7999</formula>
    </cfRule>
    <cfRule type="cellIs" dxfId="8" priority="8" operator="greaterThanOrEqual">
      <formula>0.8</formula>
    </cfRule>
  </conditionalFormatting>
  <conditionalFormatting sqref="F17:G22">
    <cfRule type="expression" dxfId="7" priority="17">
      <formula>EXACT($F17,"أولوية عالية جدًا")</formula>
    </cfRule>
    <cfRule type="expression" dxfId="6" priority="18">
      <formula>EXACT($F17,"أولوية عالية")</formula>
    </cfRule>
    <cfRule type="expression" dxfId="5" priority="19">
      <formula>EXACT($F17,"أولوية متوسطة")</formula>
    </cfRule>
    <cfRule type="expression" dxfId="4" priority="20">
      <formula>EXACT($F17,"أولوية منخفضة")</formula>
    </cfRule>
  </conditionalFormatting>
  <conditionalFormatting sqref="J44:J45">
    <cfRule type="cellIs" dxfId="3" priority="9" operator="lessThan">
      <formula>0.4</formula>
    </cfRule>
    <cfRule type="cellIs" dxfId="2" priority="10" operator="between">
      <formula>0.4</formula>
      <formula>0.5999</formula>
    </cfRule>
    <cfRule type="cellIs" dxfId="1" priority="11" operator="between">
      <formula>0.6</formula>
      <formula>0.7999</formula>
    </cfRule>
    <cfRule type="cellIs" dxfId="0" priority="12" operator="greaterThanOrEqual">
      <formula>0.8</formula>
    </cfRule>
  </conditionalFormatting>
  <hyperlinks>
    <hyperlink ref="A5" location="'البداية'!A1" display="البداية" xr:uid="{00000000-0004-0000-0600-000000000000}"/>
    <hyperlink ref="B5" location="'بيانات المستخدم'!A1" display="بيانات المستخدم" xr:uid="{00000000-0004-0000-0600-000001000000}"/>
    <hyperlink ref="C5" location="'التقييم'!A1" display="التقييم" xr:uid="{00000000-0004-0000-0600-000002000000}"/>
    <hyperlink ref="D5" location="'لوحة المعلومات'!A1" display="لوحة المعلومات" xr:uid="{00000000-0004-0000-0600-000003000000}"/>
    <hyperlink ref="E5" location="'تحليل الفجوات'!A1" display="تحليل الفجوات" xr:uid="{00000000-0004-0000-0600-000004000000}"/>
    <hyperlink ref="F5" location="'خطة التحسين'!A1" display="خطة التحسين" xr:uid="{00000000-0004-0000-0600-000005000000}"/>
    <hyperlink ref="G5" location="'دليل الاستخدام'!A1" display="دليل الاستخدام" xr:uid="{00000000-0004-0000-0600-000006000000}"/>
    <hyperlink ref="H5" location="'عن إمتثال'!A1" display="عن إمتثال" xr:uid="{00000000-0004-0000-0600-000007000000}"/>
    <hyperlink ref="F55" r:id="rId1" xr:uid="{00000000-0004-0000-0600-000008000000}"/>
  </hyperlinks>
  <pageMargins left="0.75" right="0.75" top="1" bottom="1" header="0.5" footer="0.5"/>
  <pageSetup scale="82" fitToHeight="0" orientation="landscape" r:id="rId2"/>
  <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A8F9A"/>
  </sheetPr>
  <dimension ref="A1:AD31"/>
  <sheetViews>
    <sheetView showGridLines="0" rightToLeft="1" workbookViewId="0"/>
  </sheetViews>
  <sheetFormatPr defaultRowHeight="14" x14ac:dyDescent="0.3"/>
  <cols>
    <col min="2" max="3" width="26" customWidth="1"/>
    <col min="5" max="5" width="26" customWidth="1"/>
    <col min="7" max="8" width="26" customWidth="1"/>
    <col min="10" max="10" width="26" customWidth="1"/>
    <col min="12" max="12" width="26" customWidth="1"/>
    <col min="14" max="14" width="26" customWidth="1"/>
    <col min="16" max="16" width="26" customWidth="1"/>
    <col min="18" max="18" width="26" customWidth="1"/>
    <col min="20" max="20" width="26" customWidth="1"/>
    <col min="22" max="22" width="26" customWidth="1"/>
    <col min="24" max="25" width="26" customWidth="1"/>
    <col min="27" max="28" width="26" customWidth="1"/>
    <col min="30" max="30" width="14" customWidth="1"/>
  </cols>
  <sheetData>
    <row r="1" spans="1:30" ht="18" customHeight="1" x14ac:dyDescent="0.3">
      <c r="A1" s="50" t="s">
        <v>238</v>
      </c>
      <c r="B1" s="44"/>
      <c r="C1" s="44"/>
      <c r="D1" s="44"/>
      <c r="E1" s="44"/>
      <c r="F1" s="44"/>
      <c r="G1" s="1"/>
      <c r="H1" s="1"/>
      <c r="I1" s="1"/>
      <c r="J1" s="1"/>
    </row>
    <row r="2" spans="1:30" ht="18" customHeight="1" x14ac:dyDescent="0.3">
      <c r="A2" s="44"/>
      <c r="B2" s="44"/>
      <c r="C2" s="44"/>
      <c r="D2" s="44"/>
      <c r="E2" s="44"/>
      <c r="F2" s="44"/>
      <c r="G2" s="1"/>
      <c r="H2" s="1"/>
      <c r="I2" s="1"/>
      <c r="J2" s="1"/>
    </row>
    <row r="3" spans="1:30" ht="18" customHeight="1" x14ac:dyDescent="0.3">
      <c r="A3" s="44"/>
      <c r="B3" s="44"/>
      <c r="C3" s="44"/>
      <c r="D3" s="44"/>
      <c r="E3" s="44"/>
      <c r="F3" s="44"/>
      <c r="G3" s="1"/>
      <c r="H3" s="1"/>
      <c r="I3" s="1"/>
      <c r="J3" s="1"/>
    </row>
    <row r="4" spans="1:30" ht="18" customHeight="1" x14ac:dyDescent="0.3">
      <c r="A4" s="44"/>
      <c r="B4" s="44"/>
      <c r="C4" s="44"/>
      <c r="D4" s="44"/>
      <c r="E4" s="44"/>
      <c r="F4" s="44"/>
      <c r="G4" s="1"/>
      <c r="H4" s="1"/>
      <c r="I4" s="1"/>
      <c r="J4" s="1"/>
    </row>
    <row r="6" spans="1:30" x14ac:dyDescent="0.3">
      <c r="A6" s="80" t="s">
        <v>239</v>
      </c>
      <c r="B6" s="44"/>
      <c r="C6" s="44"/>
      <c r="D6" s="44"/>
      <c r="E6" s="44"/>
      <c r="F6" s="44"/>
      <c r="G6" s="44"/>
      <c r="H6" s="44"/>
      <c r="I6" s="44"/>
      <c r="J6" s="44"/>
    </row>
    <row r="8" spans="1:30" x14ac:dyDescent="0.3">
      <c r="B8" s="38" t="s">
        <v>240</v>
      </c>
      <c r="C8" s="38" t="s">
        <v>82</v>
      </c>
      <c r="E8" s="38" t="s">
        <v>241</v>
      </c>
      <c r="G8" s="38" t="s">
        <v>242</v>
      </c>
      <c r="H8" s="38" t="s">
        <v>243</v>
      </c>
      <c r="J8" s="38" t="s">
        <v>38</v>
      </c>
      <c r="L8" s="38" t="s">
        <v>39</v>
      </c>
      <c r="N8" s="38" t="s">
        <v>40</v>
      </c>
      <c r="P8" s="38" t="s">
        <v>41</v>
      </c>
      <c r="R8" s="38" t="s">
        <v>44</v>
      </c>
      <c r="T8" s="38" t="s">
        <v>244</v>
      </c>
      <c r="V8" s="38" t="s">
        <v>245</v>
      </c>
      <c r="X8" s="38" t="s">
        <v>246</v>
      </c>
      <c r="Y8" s="38" t="s">
        <v>193</v>
      </c>
      <c r="AA8" s="38" t="s">
        <v>247</v>
      </c>
      <c r="AB8" s="38" t="s">
        <v>196</v>
      </c>
      <c r="AD8" s="38" t="s">
        <v>194</v>
      </c>
    </row>
    <row r="9" spans="1:30" x14ac:dyDescent="0.3">
      <c r="B9" s="25" t="s">
        <v>248</v>
      </c>
      <c r="C9" s="25">
        <v>0</v>
      </c>
      <c r="E9" s="25" t="s">
        <v>249</v>
      </c>
      <c r="G9" s="25" t="s">
        <v>250</v>
      </c>
      <c r="H9" s="25" t="s">
        <v>251</v>
      </c>
      <c r="J9" s="25" t="s">
        <v>252</v>
      </c>
      <c r="L9" s="25" t="s">
        <v>253</v>
      </c>
      <c r="N9" s="25" t="s">
        <v>254</v>
      </c>
      <c r="P9" s="25" t="s">
        <v>255</v>
      </c>
      <c r="R9" s="25" t="s">
        <v>256</v>
      </c>
      <c r="T9" s="25" t="s">
        <v>257</v>
      </c>
      <c r="V9" s="25" t="s">
        <v>84</v>
      </c>
      <c r="X9" s="25">
        <v>0</v>
      </c>
      <c r="Y9" s="25" t="s">
        <v>258</v>
      </c>
      <c r="AA9" s="25">
        <v>0</v>
      </c>
      <c r="AB9" s="25" t="s">
        <v>259</v>
      </c>
      <c r="AD9" s="24">
        <v>80</v>
      </c>
    </row>
    <row r="10" spans="1:30" x14ac:dyDescent="0.3">
      <c r="B10" s="25" t="s">
        <v>260</v>
      </c>
      <c r="C10" s="25">
        <v>25</v>
      </c>
      <c r="E10" s="25" t="s">
        <v>261</v>
      </c>
      <c r="G10" s="25" t="s">
        <v>262</v>
      </c>
      <c r="H10" s="25" t="s">
        <v>263</v>
      </c>
      <c r="J10" s="25" t="s">
        <v>264</v>
      </c>
      <c r="L10" s="25" t="s">
        <v>265</v>
      </c>
      <c r="N10" s="25" t="s">
        <v>266</v>
      </c>
      <c r="P10" s="25" t="s">
        <v>267</v>
      </c>
      <c r="R10" s="25" t="s">
        <v>268</v>
      </c>
      <c r="T10" s="25" t="s">
        <v>269</v>
      </c>
      <c r="V10" s="25" t="s">
        <v>100</v>
      </c>
      <c r="X10" s="25">
        <v>40</v>
      </c>
      <c r="Y10" s="25" t="s">
        <v>270</v>
      </c>
      <c r="AA10" s="25">
        <v>40</v>
      </c>
      <c r="AB10" s="25" t="s">
        <v>271</v>
      </c>
    </row>
    <row r="11" spans="1:30" x14ac:dyDescent="0.3">
      <c r="B11" s="25" t="s">
        <v>272</v>
      </c>
      <c r="C11" s="25">
        <v>50</v>
      </c>
      <c r="E11" s="25" t="s">
        <v>273</v>
      </c>
      <c r="G11" s="25" t="s">
        <v>274</v>
      </c>
      <c r="H11" s="25" t="s">
        <v>275</v>
      </c>
      <c r="J11" s="25" t="s">
        <v>276</v>
      </c>
      <c r="L11" s="25" t="s">
        <v>277</v>
      </c>
      <c r="N11" s="25" t="s">
        <v>278</v>
      </c>
      <c r="P11" s="25" t="s">
        <v>279</v>
      </c>
      <c r="R11" s="25" t="s">
        <v>280</v>
      </c>
      <c r="T11" s="25" t="s">
        <v>281</v>
      </c>
      <c r="V11" s="25" t="s">
        <v>117</v>
      </c>
      <c r="X11" s="25">
        <v>60</v>
      </c>
      <c r="Y11" s="25" t="s">
        <v>282</v>
      </c>
      <c r="AA11" s="25">
        <v>60</v>
      </c>
      <c r="AB11" s="25" t="s">
        <v>283</v>
      </c>
    </row>
    <row r="12" spans="1:30" x14ac:dyDescent="0.3">
      <c r="B12" s="25" t="s">
        <v>282</v>
      </c>
      <c r="C12" s="25">
        <v>75</v>
      </c>
      <c r="E12" s="25" t="s">
        <v>284</v>
      </c>
      <c r="G12" s="25" t="s">
        <v>285</v>
      </c>
      <c r="H12" s="25" t="s">
        <v>286</v>
      </c>
      <c r="J12" s="25" t="s">
        <v>287</v>
      </c>
      <c r="L12" s="25" t="s">
        <v>288</v>
      </c>
      <c r="N12" s="25" t="s">
        <v>289</v>
      </c>
      <c r="P12" s="25" t="s">
        <v>290</v>
      </c>
      <c r="R12" s="25" t="s">
        <v>291</v>
      </c>
      <c r="T12" s="25" t="s">
        <v>292</v>
      </c>
      <c r="V12" s="25" t="s">
        <v>134</v>
      </c>
      <c r="X12" s="25">
        <v>80</v>
      </c>
      <c r="Y12" s="25" t="s">
        <v>293</v>
      </c>
      <c r="AA12" s="25">
        <v>80</v>
      </c>
      <c r="AB12" s="25" t="s">
        <v>294</v>
      </c>
    </row>
    <row r="13" spans="1:30" x14ac:dyDescent="0.3">
      <c r="B13" s="25" t="s">
        <v>295</v>
      </c>
      <c r="C13" s="25">
        <v>100</v>
      </c>
      <c r="E13" s="25" t="s">
        <v>296</v>
      </c>
      <c r="G13" s="25" t="s">
        <v>297</v>
      </c>
      <c r="H13" s="25" t="s">
        <v>298</v>
      </c>
      <c r="J13" s="25" t="s">
        <v>299</v>
      </c>
      <c r="L13" s="25" t="s">
        <v>300</v>
      </c>
      <c r="N13" s="25" t="s">
        <v>301</v>
      </c>
      <c r="P13" s="25" t="s">
        <v>302</v>
      </c>
      <c r="V13" s="25" t="s">
        <v>151</v>
      </c>
    </row>
    <row r="14" spans="1:30" x14ac:dyDescent="0.3">
      <c r="E14" s="25" t="s">
        <v>303</v>
      </c>
      <c r="J14" s="25" t="s">
        <v>304</v>
      </c>
      <c r="L14" s="25" t="s">
        <v>305</v>
      </c>
      <c r="N14" s="25" t="s">
        <v>306</v>
      </c>
      <c r="P14" s="25" t="s">
        <v>307</v>
      </c>
      <c r="V14" s="25" t="s">
        <v>167</v>
      </c>
    </row>
    <row r="15" spans="1:30" x14ac:dyDescent="0.3">
      <c r="E15" s="25" t="s">
        <v>308</v>
      </c>
      <c r="J15" s="25" t="s">
        <v>309</v>
      </c>
      <c r="L15" s="25" t="s">
        <v>310</v>
      </c>
      <c r="N15" s="25" t="s">
        <v>311</v>
      </c>
      <c r="P15" s="25" t="s">
        <v>312</v>
      </c>
    </row>
    <row r="16" spans="1:30" x14ac:dyDescent="0.3">
      <c r="E16" s="25" t="s">
        <v>313</v>
      </c>
      <c r="J16" s="25" t="s">
        <v>314</v>
      </c>
      <c r="N16" s="25" t="s">
        <v>315</v>
      </c>
    </row>
    <row r="17" spans="5:14" x14ac:dyDescent="0.3">
      <c r="E17" s="25" t="s">
        <v>316</v>
      </c>
      <c r="J17" s="25" t="s">
        <v>317</v>
      </c>
      <c r="N17" s="25" t="s">
        <v>318</v>
      </c>
    </row>
    <row r="18" spans="5:14" x14ac:dyDescent="0.3">
      <c r="E18" s="25" t="s">
        <v>319</v>
      </c>
      <c r="J18" s="25" t="s">
        <v>320</v>
      </c>
      <c r="N18" s="25" t="s">
        <v>321</v>
      </c>
    </row>
    <row r="19" spans="5:14" x14ac:dyDescent="0.3">
      <c r="E19" s="25" t="s">
        <v>322</v>
      </c>
      <c r="J19" s="25" t="s">
        <v>323</v>
      </c>
      <c r="N19" s="25" t="s">
        <v>324</v>
      </c>
    </row>
    <row r="20" spans="5:14" x14ac:dyDescent="0.3">
      <c r="E20" s="25" t="s">
        <v>325</v>
      </c>
      <c r="N20" s="25" t="s">
        <v>326</v>
      </c>
    </row>
    <row r="21" spans="5:14" x14ac:dyDescent="0.3">
      <c r="E21" s="25" t="s">
        <v>327</v>
      </c>
      <c r="N21" s="25" t="s">
        <v>328</v>
      </c>
    </row>
    <row r="22" spans="5:14" x14ac:dyDescent="0.3">
      <c r="E22" s="25" t="s">
        <v>329</v>
      </c>
      <c r="N22" s="25" t="s">
        <v>330</v>
      </c>
    </row>
    <row r="23" spans="5:14" x14ac:dyDescent="0.3">
      <c r="E23" s="25" t="s">
        <v>331</v>
      </c>
      <c r="N23" s="25" t="s">
        <v>332</v>
      </c>
    </row>
    <row r="24" spans="5:14" x14ac:dyDescent="0.3">
      <c r="E24" s="25" t="s">
        <v>333</v>
      </c>
      <c r="N24" s="25" t="s">
        <v>334</v>
      </c>
    </row>
    <row r="25" spans="5:14" x14ac:dyDescent="0.3">
      <c r="E25" s="25" t="s">
        <v>335</v>
      </c>
      <c r="N25" s="25" t="s">
        <v>336</v>
      </c>
    </row>
    <row r="26" spans="5:14" x14ac:dyDescent="0.3">
      <c r="E26" s="25" t="s">
        <v>337</v>
      </c>
      <c r="N26" s="25" t="s">
        <v>338</v>
      </c>
    </row>
    <row r="27" spans="5:14" x14ac:dyDescent="0.3">
      <c r="E27" s="25" t="s">
        <v>323</v>
      </c>
      <c r="N27" s="25" t="s">
        <v>339</v>
      </c>
    </row>
    <row r="28" spans="5:14" x14ac:dyDescent="0.3">
      <c r="N28" s="25" t="s">
        <v>340</v>
      </c>
    </row>
    <row r="29" spans="5:14" x14ac:dyDescent="0.3">
      <c r="N29" s="25" t="s">
        <v>341</v>
      </c>
    </row>
    <row r="30" spans="5:14" x14ac:dyDescent="0.3">
      <c r="N30" s="25" t="s">
        <v>342</v>
      </c>
    </row>
    <row r="31" spans="5:14" x14ac:dyDescent="0.3">
      <c r="N31" s="25" t="s">
        <v>323</v>
      </c>
    </row>
  </sheetData>
  <sheetProtection sheet="1" formatCells="0" formatColumns="0" formatRows="0"/>
  <mergeCells count="2">
    <mergeCell ref="A6:J6"/>
    <mergeCell ref="A1:F4"/>
  </mergeCells>
  <pageMargins left="0.75" right="0.75" top="1" bottom="1" header="0.5" footer="0.5"/>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A2E5E"/>
    <pageSetUpPr fitToPage="1"/>
  </sheetPr>
  <dimension ref="A1:J21"/>
  <sheetViews>
    <sheetView showGridLines="0" rightToLeft="1" workbookViewId="0">
      <selection activeCell="L10" sqref="L10"/>
    </sheetView>
  </sheetViews>
  <sheetFormatPr defaultRowHeight="14" x14ac:dyDescent="0.3"/>
  <cols>
    <col min="1" max="1" width="4" customWidth="1"/>
    <col min="2" max="2" width="28" customWidth="1"/>
    <col min="3" max="3" width="74" customWidth="1"/>
    <col min="4" max="5" width="8" customWidth="1"/>
    <col min="6" max="10" width="11" customWidth="1"/>
  </cols>
  <sheetData>
    <row r="1" spans="1:10" ht="18" customHeight="1" x14ac:dyDescent="0.3">
      <c r="A1" s="50" t="s">
        <v>343</v>
      </c>
      <c r="B1" s="44"/>
      <c r="C1" s="44"/>
      <c r="D1" s="44"/>
      <c r="E1" s="44"/>
      <c r="F1" s="44"/>
      <c r="G1" s="1"/>
      <c r="H1" s="1"/>
      <c r="I1" s="1"/>
      <c r="J1" s="1"/>
    </row>
    <row r="2" spans="1:10" ht="18" customHeight="1" x14ac:dyDescent="0.3">
      <c r="A2" s="44"/>
      <c r="B2" s="44"/>
      <c r="C2" s="44"/>
      <c r="D2" s="44"/>
      <c r="E2" s="44"/>
      <c r="F2" s="44"/>
      <c r="G2" s="1"/>
      <c r="H2" s="1"/>
      <c r="I2" s="1"/>
      <c r="J2" s="1"/>
    </row>
    <row r="3" spans="1:10" ht="18" customHeight="1" x14ac:dyDescent="0.3">
      <c r="A3" s="44"/>
      <c r="B3" s="44"/>
      <c r="C3" s="44"/>
      <c r="D3" s="44"/>
      <c r="E3" s="44"/>
      <c r="F3" s="44"/>
      <c r="G3" s="1"/>
      <c r="H3" s="1"/>
      <c r="I3" s="1"/>
      <c r="J3" s="1"/>
    </row>
    <row r="4" spans="1:10" ht="18" customHeight="1" x14ac:dyDescent="0.3">
      <c r="A4" s="44"/>
      <c r="B4" s="44"/>
      <c r="C4" s="44"/>
      <c r="D4" s="44"/>
      <c r="E4" s="44"/>
      <c r="F4" s="44"/>
      <c r="G4" s="1"/>
      <c r="H4" s="1"/>
      <c r="I4" s="1"/>
      <c r="J4" s="1"/>
    </row>
    <row r="5" spans="1:10" ht="20" customHeight="1" x14ac:dyDescent="0.3">
      <c r="A5" s="93" t="s">
        <v>1</v>
      </c>
      <c r="B5" s="93" t="s">
        <v>2</v>
      </c>
      <c r="C5" s="93" t="s">
        <v>3</v>
      </c>
      <c r="D5" s="93" t="s">
        <v>4</v>
      </c>
      <c r="E5" s="93" t="s">
        <v>5</v>
      </c>
      <c r="F5" s="93" t="s">
        <v>6</v>
      </c>
      <c r="G5" s="93" t="s">
        <v>7</v>
      </c>
      <c r="H5" s="93" t="s">
        <v>8</v>
      </c>
      <c r="I5" s="94"/>
    </row>
    <row r="7" spans="1:10" ht="46" customHeight="1" x14ac:dyDescent="0.3">
      <c r="B7" s="39" t="s">
        <v>344</v>
      </c>
      <c r="C7" s="40" t="s">
        <v>345</v>
      </c>
    </row>
    <row r="8" spans="1:10" ht="46" customHeight="1" x14ac:dyDescent="0.3">
      <c r="B8" s="39" t="s">
        <v>346</v>
      </c>
      <c r="C8" s="40" t="s">
        <v>347</v>
      </c>
    </row>
    <row r="9" spans="1:10" ht="46" customHeight="1" x14ac:dyDescent="0.3">
      <c r="B9" s="39" t="s">
        <v>348</v>
      </c>
      <c r="C9" s="40" t="s">
        <v>349</v>
      </c>
    </row>
    <row r="10" spans="1:10" ht="46" customHeight="1" x14ac:dyDescent="0.3">
      <c r="B10" s="39" t="s">
        <v>350</v>
      </c>
      <c r="C10" s="40" t="s">
        <v>351</v>
      </c>
    </row>
    <row r="11" spans="1:10" ht="46" customHeight="1" x14ac:dyDescent="0.3">
      <c r="B11" s="39" t="s">
        <v>352</v>
      </c>
      <c r="C11" s="40" t="s">
        <v>353</v>
      </c>
    </row>
    <row r="12" spans="1:10" ht="46" customHeight="1" x14ac:dyDescent="0.3">
      <c r="B12" s="39" t="s">
        <v>354</v>
      </c>
      <c r="C12" s="40" t="s">
        <v>355</v>
      </c>
    </row>
    <row r="13" spans="1:10" ht="46" customHeight="1" x14ac:dyDescent="0.3">
      <c r="B13" s="39" t="s">
        <v>356</v>
      </c>
      <c r="C13" s="40" t="s">
        <v>357</v>
      </c>
    </row>
    <row r="14" spans="1:10" ht="46" customHeight="1" x14ac:dyDescent="0.3">
      <c r="B14" s="39" t="s">
        <v>358</v>
      </c>
      <c r="C14" s="40" t="s">
        <v>359</v>
      </c>
    </row>
    <row r="15" spans="1:10" ht="46" customHeight="1" x14ac:dyDescent="0.3">
      <c r="B15" s="39" t="s">
        <v>360</v>
      </c>
      <c r="C15" s="40" t="s">
        <v>361</v>
      </c>
    </row>
    <row r="16" spans="1:10" ht="46" customHeight="1" x14ac:dyDescent="0.3">
      <c r="B16" s="39" t="s">
        <v>362</v>
      </c>
      <c r="C16" s="40" t="s">
        <v>363</v>
      </c>
    </row>
    <row r="17" spans="2:3" ht="46" customHeight="1" x14ac:dyDescent="0.3">
      <c r="B17" s="39" t="s">
        <v>364</v>
      </c>
      <c r="C17" s="40" t="s">
        <v>365</v>
      </c>
    </row>
    <row r="18" spans="2:3" ht="46" customHeight="1" x14ac:dyDescent="0.3">
      <c r="B18" s="39" t="s">
        <v>366</v>
      </c>
      <c r="C18" s="40" t="s">
        <v>367</v>
      </c>
    </row>
    <row r="19" spans="2:3" ht="46" customHeight="1" x14ac:dyDescent="0.3">
      <c r="B19" s="39" t="s">
        <v>368</v>
      </c>
      <c r="C19" s="40" t="s">
        <v>369</v>
      </c>
    </row>
    <row r="21" spans="2:3" ht="34" customHeight="1" x14ac:dyDescent="0.3">
      <c r="B21" s="81" t="s">
        <v>26</v>
      </c>
      <c r="C21" s="44"/>
    </row>
  </sheetData>
  <sheetProtection algorithmName="SHA-512" hashValue="8SBSJWJvJjUITckAVWSaBN8D99L5+RW0/QGOVElLHi6JeIPD7dVB2+OZGGefhAo6DZ8oc9sl48VC4je+JlFNMw==" saltValue="wgYY03AkVHzDqMLVsB0Taw==" spinCount="100000" sheet="1" formatCells="0" formatColumns="0" formatRows="0"/>
  <mergeCells count="2">
    <mergeCell ref="B21:C21"/>
    <mergeCell ref="A1:F4"/>
  </mergeCells>
  <hyperlinks>
    <hyperlink ref="A5" location="'البداية'!A1" display="البداية" xr:uid="{00000000-0004-0000-0800-000000000000}"/>
    <hyperlink ref="B5" location="'بيانات المستخدم'!A1" display="بيانات المستخدم" xr:uid="{00000000-0004-0000-0800-000001000000}"/>
    <hyperlink ref="C5" location="'التقييم'!A1" display="التقييم" xr:uid="{00000000-0004-0000-0800-000002000000}"/>
    <hyperlink ref="D5" location="'لوحة المعلومات'!A1" display="لوحة المعلومات" xr:uid="{00000000-0004-0000-0800-000003000000}"/>
    <hyperlink ref="E5" location="'تحليل الفجوات'!A1" display="تحليل الفجوات" xr:uid="{00000000-0004-0000-0800-000004000000}"/>
    <hyperlink ref="F5" location="'خطة التحسين'!A1" display="خطة التحسين" xr:uid="{00000000-0004-0000-0800-000005000000}"/>
    <hyperlink ref="G5" location="'دليل الاستخدام'!A1" display="دليل الاستخدام" xr:uid="{00000000-0004-0000-0800-000006000000}"/>
    <hyperlink ref="H5" location="'عن إمتثال'!A1" display="عن إمتثال" xr:uid="{00000000-0004-0000-0800-000007000000}"/>
  </hyperlinks>
  <pageMargins left="0.75" right="0.75" top="1" bottom="1" header="0.5" footer="0.5"/>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25</vt:i4>
      </vt:variant>
    </vt:vector>
  </HeadingPairs>
  <TitlesOfParts>
    <vt:vector size="35" baseType="lpstr">
      <vt:lpstr>البداية</vt:lpstr>
      <vt:lpstr>بيانات المستخدم</vt:lpstr>
      <vt:lpstr>التقييم</vt:lpstr>
      <vt:lpstr>محرك الحسابات</vt:lpstr>
      <vt:lpstr>تحليل الفجوات</vt:lpstr>
      <vt:lpstr>خطة التحسين</vt:lpstr>
      <vt:lpstr>لوحة المعلومات</vt:lpstr>
      <vt:lpstr>القوائم والإعدادات</vt:lpstr>
      <vt:lpstr>دليل الاستخدام</vt:lpstr>
      <vt:lpstr>عن إمتثال</vt:lpstr>
      <vt:lpstr>ActionStatusList</vt:lpstr>
      <vt:lpstr>CategoryList</vt:lpstr>
      <vt:lpstr>ClassLabel</vt:lpstr>
      <vt:lpstr>ClassMin</vt:lpstr>
      <vt:lpstr>CountryList</vt:lpstr>
      <vt:lpstr>CurrencyCode</vt:lpstr>
      <vt:lpstr>CurrencyList</vt:lpstr>
      <vt:lpstr>DimList</vt:lpstr>
      <vt:lpstr>EmpStatusList</vt:lpstr>
      <vt:lpstr>ExpList</vt:lpstr>
      <vt:lpstr>IndustryList</vt:lpstr>
      <vt:lpstr>البداية!Print_Area</vt:lpstr>
      <vt:lpstr>التقييم!Print_Area</vt:lpstr>
      <vt:lpstr>'بيانات المستخدم'!Print_Area</vt:lpstr>
      <vt:lpstr>'تحليل الفجوات'!Print_Area</vt:lpstr>
      <vt:lpstr>'خطة التحسين'!Print_Area</vt:lpstr>
      <vt:lpstr>'دليل الاستخدام'!Print_Area</vt:lpstr>
      <vt:lpstr>'عن إمتثال'!Print_Area</vt:lpstr>
      <vt:lpstr>'لوحة المعلومات'!Print_Area</vt:lpstr>
      <vt:lpstr>PrioLabel</vt:lpstr>
      <vt:lpstr>PrioMin</vt:lpstr>
      <vt:lpstr>RespList</vt:lpstr>
      <vt:lpstr>RespScore</vt:lpstr>
      <vt:lpstr>TargetScore</vt:lpstr>
      <vt:lpstr>WorkModeList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مؤشر الجاهزية المهنية | Career Resilience Readiness Assessment</dc:title>
  <dc:creator>IMTITHAL | إمتثال</dc:creator>
  <dc:description>أداة تقييم ذاتي للجاهزية المهنية — إمتثال | https://imtithal.store</dc:description>
  <cp:lastModifiedBy>Yass4479 Baset</cp:lastModifiedBy>
  <cp:lastPrinted>2026-08-23T11:24:29Z</cp:lastPrinted>
  <dcterms:created xsi:type="dcterms:W3CDTF">2026-08-23T09:57:54Z</dcterms:created>
  <dcterms:modified xsi:type="dcterms:W3CDTF">2026-08-23T11:37:06Z</dcterms:modified>
</cp:coreProperties>
</file>