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\#Connectra\01_Imtithal_Toolkits_امتثال\Project_Management_Templates_Records and Forms_PMP\01_Project_Initiation_Governance\Dashboards\"/>
    </mc:Choice>
  </mc:AlternateContent>
  <xr:revisionPtr revIDLastSave="0" documentId="13_ncr:1_{4CF8E6A6-92F4-4F0D-91C2-70983CFD267A}" xr6:coauthVersionLast="47" xr6:coauthVersionMax="47" xr10:uidLastSave="{00000000-0000-0000-0000-000000000000}"/>
  <bookViews>
    <workbookView xWindow="-110" yWindow="-110" windowWidth="25820" windowHeight="15500" tabRatio="500" xr2:uid="{00000000-000D-0000-FFFF-FFFF00000000}"/>
  </bookViews>
  <sheets>
    <sheet name="Dashboard" sheetId="1" r:id="rId1"/>
    <sheet name="Portfolio_Master" sheetId="2" r:id="rId2"/>
    <sheet name="Calc" sheetId="3" r:id="rId3"/>
    <sheet name="Lists" sheetId="4" r:id="rId4"/>
  </sheets>
  <definedNames>
    <definedName name="ApproachList">Lists!$B$4:$B$6</definedName>
    <definedName name="ApprovalStatusList">Lists!$F$4:$F$8</definedName>
    <definedName name="BandList">Lists!$L$4:$L$7</definedName>
    <definedName name="DocStatusList">Lists!$E$4:$E$9</definedName>
    <definedName name="GateDecisionList">Lists!$H$4:$H$11</definedName>
    <definedName name="GateList">Lists!$G$4:$G$10</definedName>
    <definedName name="IssueLevelList">Lists!$I$4:$I$8</definedName>
    <definedName name="PhaseList">Lists!$D$4:$D$10</definedName>
    <definedName name="_xlnm.Print_Titles" localSheetId="1">Portfolio_Master!$1:$5</definedName>
    <definedName name="RAGList">Lists!$K$4:$K$6</definedName>
    <definedName name="StatusList">Lists!$A$4:$A$11</definedName>
    <definedName name="TierList">Lists!$C$4:$C$7</definedName>
    <definedName name="YesNoList">Lists!$J$4:$J$6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1" i="3" l="1"/>
  <c r="F31" i="3"/>
  <c r="I30" i="3"/>
  <c r="F30" i="3"/>
  <c r="I29" i="3"/>
  <c r="F29" i="3"/>
  <c r="I28" i="3"/>
  <c r="F28" i="3"/>
  <c r="C28" i="3"/>
  <c r="I27" i="3"/>
  <c r="F27" i="3"/>
  <c r="C27" i="3"/>
  <c r="I26" i="3"/>
  <c r="F26" i="3"/>
  <c r="C26" i="3"/>
  <c r="I25" i="3"/>
  <c r="F25" i="3"/>
  <c r="C25" i="3"/>
  <c r="I24" i="3"/>
  <c r="F24" i="3"/>
  <c r="F23" i="3"/>
  <c r="F22" i="3"/>
  <c r="C21" i="3"/>
  <c r="I20" i="3"/>
  <c r="C20" i="3"/>
  <c r="I19" i="3"/>
  <c r="C19" i="3"/>
  <c r="I18" i="3"/>
  <c r="I17" i="3"/>
  <c r="I16" i="3"/>
  <c r="F15" i="3"/>
  <c r="C15" i="3"/>
  <c r="F14" i="3"/>
  <c r="C14" i="3"/>
  <c r="F13" i="3"/>
  <c r="C13" i="3"/>
  <c r="I12" i="3"/>
  <c r="F12" i="3"/>
  <c r="C12" i="3"/>
  <c r="I11" i="3"/>
  <c r="F11" i="3"/>
  <c r="C11" i="3"/>
  <c r="I10" i="3"/>
  <c r="F10" i="3"/>
  <c r="C10" i="3"/>
  <c r="I9" i="3"/>
  <c r="F9" i="3"/>
  <c r="C9" i="3"/>
  <c r="I8" i="3"/>
  <c r="F8" i="3"/>
  <c r="C8" i="3"/>
  <c r="X65" i="2"/>
  <c r="Y65" i="2" s="1"/>
  <c r="X64" i="2"/>
  <c r="Y64" i="2" s="1"/>
  <c r="X63" i="2"/>
  <c r="Y63" i="2" s="1"/>
  <c r="X62" i="2"/>
  <c r="Y62" i="2" s="1"/>
  <c r="X61" i="2"/>
  <c r="Y61" i="2" s="1"/>
  <c r="X60" i="2"/>
  <c r="Y60" i="2" s="1"/>
  <c r="X59" i="2"/>
  <c r="Y59" i="2" s="1"/>
  <c r="X58" i="2"/>
  <c r="Y58" i="2" s="1"/>
  <c r="X57" i="2"/>
  <c r="Y57" i="2" s="1"/>
  <c r="X56" i="2"/>
  <c r="Y56" i="2" s="1"/>
  <c r="X55" i="2"/>
  <c r="Y55" i="2" s="1"/>
  <c r="X54" i="2"/>
  <c r="Y54" i="2" s="1"/>
  <c r="X53" i="2"/>
  <c r="Y53" i="2" s="1"/>
  <c r="X52" i="2"/>
  <c r="Y52" i="2" s="1"/>
  <c r="X51" i="2"/>
  <c r="Y51" i="2" s="1"/>
  <c r="X50" i="2"/>
  <c r="Y50" i="2" s="1"/>
  <c r="X49" i="2"/>
  <c r="Y49" i="2" s="1"/>
  <c r="X48" i="2"/>
  <c r="Y48" i="2" s="1"/>
  <c r="X47" i="2"/>
  <c r="Y47" i="2" s="1"/>
  <c r="X46" i="2"/>
  <c r="Y46" i="2" s="1"/>
  <c r="X45" i="2"/>
  <c r="Y45" i="2" s="1"/>
  <c r="X44" i="2"/>
  <c r="Y44" i="2" s="1"/>
  <c r="X43" i="2"/>
  <c r="Y43" i="2" s="1"/>
  <c r="X42" i="2"/>
  <c r="Y42" i="2" s="1"/>
  <c r="X41" i="2"/>
  <c r="Y41" i="2" s="1"/>
  <c r="X40" i="2"/>
  <c r="Y40" i="2" s="1"/>
  <c r="X39" i="2"/>
  <c r="Y39" i="2" s="1"/>
  <c r="X38" i="2"/>
  <c r="Y38" i="2" s="1"/>
  <c r="X37" i="2"/>
  <c r="Y37" i="2" s="1"/>
  <c r="X36" i="2"/>
  <c r="Y36" i="2" s="1"/>
  <c r="X35" i="2"/>
  <c r="Y35" i="2" s="1"/>
  <c r="X34" i="2"/>
  <c r="Y34" i="2" s="1"/>
  <c r="X33" i="2"/>
  <c r="Y33" i="2" s="1"/>
  <c r="X32" i="2"/>
  <c r="Y32" i="2" s="1"/>
  <c r="Y31" i="2"/>
  <c r="X31" i="2"/>
  <c r="X30" i="2"/>
  <c r="Y30" i="2" s="1"/>
  <c r="X29" i="2"/>
  <c r="Y29" i="2" s="1"/>
  <c r="X28" i="2"/>
  <c r="Y28" i="2" s="1"/>
  <c r="X27" i="2"/>
  <c r="Y27" i="2" s="1"/>
  <c r="Y26" i="2"/>
  <c r="X26" i="2"/>
  <c r="X25" i="2"/>
  <c r="Y25" i="2" s="1"/>
  <c r="X24" i="2"/>
  <c r="Y24" i="2" s="1"/>
  <c r="X23" i="2"/>
  <c r="Y23" i="2" s="1"/>
  <c r="X22" i="2"/>
  <c r="Y22" i="2" s="1"/>
  <c r="X21" i="2"/>
  <c r="Y21" i="2" s="1"/>
  <c r="X20" i="2"/>
  <c r="Y20" i="2" s="1"/>
  <c r="X19" i="2"/>
  <c r="Y19" i="2" s="1"/>
  <c r="X18" i="2"/>
  <c r="Y18" i="2" s="1"/>
  <c r="X17" i="2"/>
  <c r="Y17" i="2" s="1"/>
  <c r="X16" i="2"/>
  <c r="Y16" i="2" s="1"/>
  <c r="X15" i="2"/>
  <c r="Y15" i="2" s="1"/>
  <c r="X14" i="2"/>
  <c r="Y14" i="2" s="1"/>
  <c r="X13" i="2"/>
  <c r="Y13" i="2" s="1"/>
  <c r="X12" i="2"/>
  <c r="Y12" i="2" s="1"/>
  <c r="X11" i="2"/>
  <c r="Y11" i="2" s="1"/>
  <c r="X10" i="2"/>
  <c r="Y10" i="2" s="1"/>
  <c r="X9" i="2"/>
  <c r="Y9" i="2" s="1"/>
  <c r="X8" i="2"/>
  <c r="Y8" i="2" s="1"/>
  <c r="Y7" i="2"/>
  <c r="X7" i="2"/>
  <c r="X6" i="2"/>
  <c r="Y6" i="2" s="1"/>
  <c r="L75" i="1"/>
  <c r="O75" i="1" s="1"/>
  <c r="L74" i="1"/>
  <c r="O74" i="1" s="1"/>
  <c r="L73" i="1"/>
  <c r="O73" i="1" s="1"/>
  <c r="L71" i="1"/>
  <c r="O71" i="1" s="1"/>
  <c r="L70" i="1"/>
  <c r="O70" i="1" s="1"/>
  <c r="L69" i="1"/>
  <c r="O69" i="1" s="1"/>
  <c r="L68" i="1"/>
  <c r="O68" i="1" s="1"/>
  <c r="L67" i="1"/>
  <c r="O67" i="1" s="1"/>
  <c r="L66" i="1"/>
  <c r="O66" i="1" s="1"/>
  <c r="L65" i="1"/>
  <c r="O65" i="1" s="1"/>
  <c r="L64" i="1"/>
  <c r="O64" i="1" s="1"/>
  <c r="Q15" i="1"/>
  <c r="L15" i="1"/>
  <c r="G15" i="1"/>
  <c r="Q11" i="1"/>
  <c r="L11" i="1"/>
  <c r="G11" i="1"/>
  <c r="B11" i="1"/>
  <c r="Q7" i="1"/>
  <c r="L7" i="1"/>
  <c r="G7" i="1"/>
  <c r="B7" i="1"/>
  <c r="B15" i="1" l="1"/>
  <c r="C34" i="3"/>
  <c r="C35" i="3"/>
  <c r="C33" i="3"/>
  <c r="L72" i="1"/>
  <c r="O72" i="1" s="1"/>
  <c r="C32" i="3"/>
</calcChain>
</file>

<file path=xl/sharedStrings.xml><?xml version="1.0" encoding="utf-8"?>
<sst xmlns="http://schemas.openxmlformats.org/spreadsheetml/2006/main" count="437" uniqueCount="188">
  <si>
    <t>IMTITHAL   ·   PROJECT INITIATION &amp; GOVERNANCE DASHBOARD</t>
  </si>
  <si>
    <t>Project Management System   ·   PMBOK® Guide – Eighth Edition Aligned   ·   Reference IMT-PIG-XL-02   ·   Version 1.0   ·   Document Owner: PMO   ·   Approval Authority: Portfolio Board   ·   Effective 01-Sep-2026   ·   Status: Approved – Issued for Use</t>
  </si>
  <si>
    <t>ACTIVE PROJECTS</t>
  </si>
  <si>
    <t>TOTAL IN PORTFOLIO</t>
  </si>
  <si>
    <t>AWAITING APPROVAL</t>
  </si>
  <si>
    <t>AWAITING STAGE GATE</t>
  </si>
  <si>
    <t>CRITICAL GOVERNANCE ISSUES</t>
  </si>
  <si>
    <t>MISSING CHARTER</t>
  </si>
  <si>
    <t>MISSING BUSINESS CASE</t>
  </si>
  <si>
    <t>PORTFOLIO READINESS SCORE</t>
  </si>
  <si>
    <t>PROJECTS RATED READY</t>
  </si>
  <si>
    <t>PROJECTS RAG RED</t>
  </si>
  <si>
    <t>APPROVED BUDGET (PORTFOLIO)</t>
  </si>
  <si>
    <t>FORECAST AT COMPLETION</t>
  </si>
  <si>
    <t>PORTFOLIO ANALYSIS</t>
  </si>
  <si>
    <t>EXCEPTION WATCH LIST</t>
  </si>
  <si>
    <t>Exception</t>
  </si>
  <si>
    <t>Count</t>
  </si>
  <si>
    <t>Assessment</t>
  </si>
  <si>
    <t>Projects with no approved Charter</t>
  </si>
  <si>
    <t>Projects with no approved Business Case</t>
  </si>
  <si>
    <t>Projects awaiting an approval decision</t>
  </si>
  <si>
    <t>Projects awaiting a stage gate decision</t>
  </si>
  <si>
    <t>Gate submissions overdue</t>
  </si>
  <si>
    <t>Projects with critical or high governance issues</t>
  </si>
  <si>
    <t>Projects without initiation registers established</t>
  </si>
  <si>
    <t>Projects where the kick-off has not been held</t>
  </si>
  <si>
    <t>Projects rated Not Ready</t>
  </si>
  <si>
    <t>Projects forecast to exceed the approved budget</t>
  </si>
  <si>
    <t>Projects with a Red overall RAG status</t>
  </si>
  <si>
    <t>Projects on hold</t>
  </si>
  <si>
    <t>Data source: Portfolio_Master worksheet.  Chart categories are maintained on the Calc worksheet — update the editable label lists for Project Manager and Business Unit to match your portfolio.  Rows shaded gold in Portfolio_Master are example data; delete them before live use.  PMI®, PMBOK® and PMP® are registered marks of the Project Management Institute, Inc. IMTITHAL is not affiliated with, endorsed by or approved by PMI.</t>
  </si>
  <si>
    <t>IMTITHAL   |   PROJECT MANAGEMENT SYSTEM   |   PMBOK® GUIDE – EIGHTH EDITION ALIGNED</t>
  </si>
  <si>
    <t>IMT-PIG-XL-02   ·   Portfolio Master — Project Initiation &amp; Governance Data   —   The single data source for the dashboard. Enter one row per project.</t>
  </si>
  <si>
    <t>Project: __________________   ·   Project Ref: __________   ·   Version: 1.0   ·   Document Owner: PMO   ·   Approval Authority: Project Sponsor   ·   Effective Date: 01-Sep-2026   ·   Revision Date: 01-Sep-2026   ·   Status: Approved – Issued for Use</t>
  </si>
  <si>
    <t>Project ID</t>
  </si>
  <si>
    <t>Project Name</t>
  </si>
  <si>
    <t>Business Unit</t>
  </si>
  <si>
    <t>Project Manager</t>
  </si>
  <si>
    <t>Project Sponsor</t>
  </si>
  <si>
    <t>Delivery Approach</t>
  </si>
  <si>
    <t>Governance Tier</t>
  </si>
  <si>
    <t>Project Phase</t>
  </si>
  <si>
    <t>Project Status</t>
  </si>
  <si>
    <t>Charter Status</t>
  </si>
  <si>
    <t>Business Case Status</t>
  </si>
  <si>
    <t>Overall Approval Status</t>
  </si>
  <si>
    <t>Next Stage Gate</t>
  </si>
  <si>
    <t>Gate Submission Due</t>
  </si>
  <si>
    <t>Gate Decision Status</t>
  </si>
  <si>
    <t>Governance Issue Level</t>
  </si>
  <si>
    <t>Initiation Registers Established</t>
  </si>
  <si>
    <t>Kick-off Held</t>
  </si>
  <si>
    <t>Approved Budget</t>
  </si>
  <si>
    <t>Spend to Date</t>
  </si>
  <si>
    <t>Forecast at Completion</t>
  </si>
  <si>
    <t>Planned Start</t>
  </si>
  <si>
    <t>Planned Finish</t>
  </si>
  <si>
    <t>Readiness Score</t>
  </si>
  <si>
    <t>Readiness Band</t>
  </si>
  <si>
    <t>Overall RAG</t>
  </si>
  <si>
    <t>Last Updated</t>
  </si>
  <si>
    <t>PRJ-2026-001</t>
  </si>
  <si>
    <t>Customer Onboarding Automation</t>
  </si>
  <si>
    <t>Retail Operations</t>
  </si>
  <si>
    <t>S. Haddad</t>
  </si>
  <si>
    <t>M. Al-Rashid</t>
  </si>
  <si>
    <t>Hybrid</t>
  </si>
  <si>
    <t>Tier 1</t>
  </si>
  <si>
    <t>Execution</t>
  </si>
  <si>
    <t>In Progress</t>
  </si>
  <si>
    <t>Approved</t>
  </si>
  <si>
    <t>G3 - Delivery Readiness</t>
  </si>
  <si>
    <t>Scheduled</t>
  </si>
  <si>
    <t>Low</t>
  </si>
  <si>
    <t>Yes</t>
  </si>
  <si>
    <t>Amber</t>
  </si>
  <si>
    <t>PRJ-2026-002</t>
  </si>
  <si>
    <t>Core Banking Interface Upgrade</t>
  </si>
  <si>
    <t>Technology</t>
  </si>
  <si>
    <t>R. Nasser</t>
  </si>
  <si>
    <t>L. Farouk</t>
  </si>
  <si>
    <t>Predictive</t>
  </si>
  <si>
    <t>Planning</t>
  </si>
  <si>
    <t>G2 - Planning</t>
  </si>
  <si>
    <t>Awaiting decision</t>
  </si>
  <si>
    <t>Medium</t>
  </si>
  <si>
    <t>PRJ-2026-003</t>
  </si>
  <si>
    <t>Regulatory Reporting Compliance</t>
  </si>
  <si>
    <t>Risk &amp; Compliance</t>
  </si>
  <si>
    <t>H. Idris</t>
  </si>
  <si>
    <t>N. Suleiman</t>
  </si>
  <si>
    <t>G4 - Deployment Readiness</t>
  </si>
  <si>
    <t>Critical</t>
  </si>
  <si>
    <t>Red</t>
  </si>
  <si>
    <t>PRJ-2026-004</t>
  </si>
  <si>
    <t>Field Service Mobile Application</t>
  </si>
  <si>
    <t>Field Operations</t>
  </si>
  <si>
    <t>K. Mansour</t>
  </si>
  <si>
    <t>D. Othman</t>
  </si>
  <si>
    <t>Agile</t>
  </si>
  <si>
    <t>Tier 2</t>
  </si>
  <si>
    <t>None</t>
  </si>
  <si>
    <t>Green</t>
  </si>
  <si>
    <t>PRJ-2026-005</t>
  </si>
  <si>
    <t>Warehouse Layout Optimisation</t>
  </si>
  <si>
    <t>Supply Chain</t>
  </si>
  <si>
    <t>A. Zahra</t>
  </si>
  <si>
    <t>T. Bakr</t>
  </si>
  <si>
    <t>Initiation</t>
  </si>
  <si>
    <t>Under Review</t>
  </si>
  <si>
    <t>Pending</t>
  </si>
  <si>
    <t>G1 - Initiation</t>
  </si>
  <si>
    <t>No</t>
  </si>
  <si>
    <t>PRJ-2026-006</t>
  </si>
  <si>
    <t>HR Self-Service Portal</t>
  </si>
  <si>
    <t>Human Resources</t>
  </si>
  <si>
    <t>F. Qasim</t>
  </si>
  <si>
    <t>PRJ-2026-007</t>
  </si>
  <si>
    <t>Data Platform Consolidation</t>
  </si>
  <si>
    <t>High</t>
  </si>
  <si>
    <t>PRJ-2026-008</t>
  </si>
  <si>
    <t>Branch Network Refurbishment</t>
  </si>
  <si>
    <t>M. Sabri</t>
  </si>
  <si>
    <t>Not due</t>
  </si>
  <si>
    <t>PRJ-2026-009</t>
  </si>
  <si>
    <t>Procurement Process Redesign</t>
  </si>
  <si>
    <t>Finance</t>
  </si>
  <si>
    <t>Tier 3</t>
  </si>
  <si>
    <t>On Hold</t>
  </si>
  <si>
    <t>Hold pending actions</t>
  </si>
  <si>
    <t>PRJ-2026-010</t>
  </si>
  <si>
    <t>Sustainability Reporting Framework</t>
  </si>
  <si>
    <t>Not Started</t>
  </si>
  <si>
    <t>PRJ-2026-011</t>
  </si>
  <si>
    <t>Contact Centre Workforce Tool</t>
  </si>
  <si>
    <t>Customer Service</t>
  </si>
  <si>
    <t>Closure</t>
  </si>
  <si>
    <t>Completed</t>
  </si>
  <si>
    <t>G5 - Closure</t>
  </si>
  <si>
    <t>Proceed</t>
  </si>
  <si>
    <t>PRJ-2026-012</t>
  </si>
  <si>
    <t>Legacy Archive Decommissioning</t>
  </si>
  <si>
    <t>Concept</t>
  </si>
  <si>
    <t>Not Required</t>
  </si>
  <si>
    <t>G0 - Concept</t>
  </si>
  <si>
    <t>IMT-PIG-XL-03   ·   Dashboard Calculation Tables   —   Formula driven — do not edit except the label columns marked as editable</t>
  </si>
  <si>
    <t>PROJECTS BY STATUS</t>
  </si>
  <si>
    <t>PROJECTS BY PROJECT MANAGER</t>
  </si>
  <si>
    <t>PROJECT APPROVAL STATUS</t>
  </si>
  <si>
    <t>Category</t>
  </si>
  <si>
    <t>Projects</t>
  </si>
  <si>
    <t>Category (editable)</t>
  </si>
  <si>
    <t>Approved with conditions</t>
  </si>
  <si>
    <t>Rejected</t>
  </si>
  <si>
    <t>Cancelled</t>
  </si>
  <si>
    <t>GOVERNANCE ISSUE LEVEL</t>
  </si>
  <si>
    <t>Maintain this label list to match the project managers in the portfolio.</t>
  </si>
  <si>
    <t>PROJECTS BY DELIVERY APPROACH</t>
  </si>
  <si>
    <t>PROJECTS BY BUSINESS UNIT</t>
  </si>
  <si>
    <t>GATE DECISION STATUS</t>
  </si>
  <si>
    <t>PROJECTS BY GOVERNANCE TIER</t>
  </si>
  <si>
    <t>Proceed with conditions</t>
  </si>
  <si>
    <t>Fast-track</t>
  </si>
  <si>
    <t>Re-plan and resubmit</t>
  </si>
  <si>
    <t>PROJECT READINESS BAND</t>
  </si>
  <si>
    <t>Terminate</t>
  </si>
  <si>
    <t>Ready</t>
  </si>
  <si>
    <t>Maintain this label list to match the business units in the portfolio.</t>
  </si>
  <si>
    <t>Nearly Ready</t>
  </si>
  <si>
    <t>Gaps</t>
  </si>
  <si>
    <t>Not Ready</t>
  </si>
  <si>
    <t>IMTITHAL  |  CONTROLLED VALUE LISTS  —  do not rename this sheet or the defined names</t>
  </si>
  <si>
    <t>Status</t>
  </si>
  <si>
    <t>Approach</t>
  </si>
  <si>
    <t>Tier</t>
  </si>
  <si>
    <t>Phase</t>
  </si>
  <si>
    <t>DocStatus</t>
  </si>
  <si>
    <t>ApprovalStatus</t>
  </si>
  <si>
    <t>Gate</t>
  </si>
  <si>
    <t>GateDecision</t>
  </si>
  <si>
    <t>IssueLevel</t>
  </si>
  <si>
    <t>YesNo</t>
  </si>
  <si>
    <t>RAG</t>
  </si>
  <si>
    <t>Band</t>
  </si>
  <si>
    <t>N/A</t>
  </si>
  <si>
    <t>Deployment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</si>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</sst>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2" x14ac:knownFonts="1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sz val="8.5"/>
      <color rgb="FF0B2C4D"/>
      <name val="Arial"/>
      <charset val="1"/>
    </font>
    <font>
      <b/>
      <sz val="8"/>
      <color rgb="FFFFFFFF"/>
      <name val="Arial"/>
      <charset val="1"/>
    </font>
    <font>
      <b/>
      <sz val="22"/>
      <color rgb="FF0B2C4D"/>
      <name val="Arial"/>
      <charset val="1"/>
    </font>
    <font>
      <b/>
      <sz val="22"/>
      <color rgb="FF14456F"/>
      <name val="Arial"/>
      <charset val="1"/>
    </font>
    <font>
      <b/>
      <sz val="22"/>
      <color rgb="FF8A6100"/>
      <name val="Arial"/>
      <charset val="1"/>
    </font>
    <font>
      <b/>
      <sz val="22"/>
      <color rgb="FF9C1C13"/>
      <name val="Arial"/>
      <charset val="1"/>
    </font>
    <font>
      <b/>
      <sz val="22"/>
      <color rgb="FF1E7B34"/>
      <name val="Arial"/>
      <charset val="1"/>
    </font>
    <font>
      <b/>
      <sz val="11"/>
      <color rgb="FFFFFFFF"/>
      <name val="Arial"/>
      <charset val="1"/>
    </font>
    <font>
      <b/>
      <sz val="9"/>
      <color rgb="FFFFFFFF"/>
      <name val="Arial"/>
      <charset val="1"/>
    </font>
    <font>
      <sz val="9.5"/>
      <color rgb="FF1A1A1A"/>
      <name val="Arial"/>
      <charset val="1"/>
    </font>
    <font>
      <b/>
      <sz val="11"/>
      <color rgb="FF1A1A1A"/>
      <name val="Arial"/>
      <charset val="1"/>
    </font>
    <font>
      <b/>
      <sz val="9"/>
      <color rgb="FF1A1A1A"/>
      <name val="Arial"/>
      <charset val="1"/>
    </font>
    <font>
      <i/>
      <sz val="8"/>
      <color rgb="FF5B6770"/>
      <name val="Arial"/>
      <charset val="1"/>
    </font>
    <font>
      <b/>
      <sz val="12"/>
      <color rgb="FF0B2C4D"/>
      <name val="Arial"/>
      <charset val="1"/>
    </font>
    <font>
      <sz val="8"/>
      <color rgb="FF5B6770"/>
      <name val="Arial"/>
      <charset val="1"/>
    </font>
    <font>
      <i/>
      <sz val="9"/>
      <color rgb="FF5B6770"/>
      <name val="Arial"/>
      <charset val="1"/>
    </font>
    <font>
      <b/>
      <sz val="10"/>
      <color rgb="FF1A1A1A"/>
      <name val="Arial"/>
      <charset val="1"/>
    </font>
    <font>
      <sz val="9"/>
      <color rgb="FF1A1A1A"/>
      <name val="Arial"/>
      <charset val="1"/>
    </font>
    <font>
      <b/>
      <sz val="10"/>
      <color rgb="FFFFFFFF"/>
      <name val="Arial"/>
      <charset val="1"/>
    </font>
    <font>
      <b/>
      <sz val="9"/>
      <color rgb="FF0B2C4D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0B2C4D"/>
        <bgColor rgb="FF14456F"/>
      </patternFill>
    </fill>
    <fill>
      <patternFill patternType="solid">
        <fgColor rgb="FFF3ECDD"/>
        <bgColor rgb="FFFFF0C7"/>
      </patternFill>
    </fill>
    <fill>
      <patternFill patternType="solid">
        <fgColor rgb="FFB08D3F"/>
        <bgColor rgb="FFC9A227"/>
      </patternFill>
    </fill>
    <fill>
      <patternFill patternType="solid">
        <fgColor rgb="FF14456F"/>
        <bgColor rgb="FF1F4E79"/>
      </patternFill>
    </fill>
    <fill>
      <patternFill patternType="solid">
        <fgColor rgb="FF8A6100"/>
        <bgColor rgb="FFB08D3F"/>
      </patternFill>
    </fill>
    <fill>
      <patternFill patternType="solid">
        <fgColor rgb="FFF4F6F8"/>
        <bgColor rgb="FFFFFFFF"/>
      </patternFill>
    </fill>
    <fill>
      <patternFill patternType="solid">
        <fgColor rgb="FF9C1C13"/>
        <bgColor rgb="FF800000"/>
      </patternFill>
    </fill>
    <fill>
      <patternFill patternType="solid">
        <fgColor rgb="FF1E7B34"/>
        <bgColor rgb="FF008080"/>
      </patternFill>
    </fill>
    <fill>
      <patternFill patternType="solid">
        <fgColor rgb="FFE4EBF2"/>
        <bgColor rgb="FFDCE7F2"/>
      </patternFill>
    </fill>
    <fill>
      <patternFill patternType="solid">
        <fgColor rgb="FFFFFFFF"/>
        <bgColor rgb="FFF4F6F8"/>
      </patternFill>
    </fill>
  </fills>
  <borders count="3">
    <border>
      <left/>
      <right/>
      <top/>
      <bottom/>
      <diagonal/>
    </border>
    <border>
      <left style="thin">
        <color rgb="FFC7CDD3"/>
      </left>
      <right style="thin">
        <color rgb="FFC7CDD3"/>
      </right>
      <top style="thin">
        <color rgb="FFC7CDD3"/>
      </top>
      <bottom style="thin">
        <color rgb="FFC7CDD3"/>
      </bottom>
      <diagonal/>
    </border>
    <border>
      <left style="thin">
        <color rgb="FFC7CDD3"/>
      </left>
      <right/>
      <top style="thin">
        <color rgb="FFC7CDD3"/>
      </top>
      <bottom style="thin">
        <color rgb="FFC7CDD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0" fillId="5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 applyProtection="1">
      <alignment horizontal="left" vertical="center"/>
      <protection locked="0"/>
    </xf>
    <xf numFmtId="0" fontId="17" fillId="3" borderId="1" xfId="0" applyFont="1" applyFill="1" applyBorder="1" applyAlignment="1" applyProtection="1">
      <alignment horizontal="left" vertical="center" wrapText="1"/>
      <protection locked="0"/>
    </xf>
    <xf numFmtId="164" fontId="17" fillId="3" borderId="1" xfId="0" applyNumberFormat="1" applyFont="1" applyFill="1" applyBorder="1" applyAlignment="1" applyProtection="1">
      <alignment horizontal="left" vertical="center"/>
      <protection locked="0"/>
    </xf>
    <xf numFmtId="3" fontId="17" fillId="3" borderId="1" xfId="0" applyNumberFormat="1" applyFont="1" applyFill="1" applyBorder="1" applyAlignment="1" applyProtection="1">
      <alignment horizontal="left" vertical="center"/>
      <protection locked="0"/>
    </xf>
    <xf numFmtId="1" fontId="18" fillId="7" borderId="1" xfId="0" applyNumberFormat="1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9" fillId="0" borderId="1" xfId="0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164" fontId="19" fillId="0" borderId="1" xfId="0" applyNumberFormat="1" applyFont="1" applyBorder="1" applyAlignment="1" applyProtection="1">
      <alignment horizontal="left" vertical="center"/>
      <protection locked="0"/>
    </xf>
    <xf numFmtId="3" fontId="19" fillId="0" borderId="1" xfId="0" applyNumberFormat="1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left" vertical="center" indent="1"/>
    </xf>
    <xf numFmtId="0" fontId="19" fillId="11" borderId="1" xfId="0" applyFont="1" applyFill="1" applyBorder="1" applyAlignment="1" applyProtection="1">
      <alignment horizontal="left" vertical="center" indent="1"/>
      <protection locked="0"/>
    </xf>
    <xf numFmtId="1" fontId="21" fillId="10" borderId="1" xfId="0" applyNumberFormat="1" applyFont="1" applyFill="1" applyBorder="1" applyAlignment="1">
      <alignment horizontal="left" vertical="center" indent="1"/>
    </xf>
    <xf numFmtId="0" fontId="14" fillId="0" borderId="0" xfId="0" applyFont="1"/>
    <xf numFmtId="0" fontId="10" fillId="5" borderId="0" xfId="0" applyFont="1" applyFill="1" applyAlignment="1">
      <alignment horizontal="center" vertical="center" wrapText="1"/>
    </xf>
    <xf numFmtId="0" fontId="19" fillId="0" borderId="1" xfId="0" applyFont="1" applyBorder="1"/>
    <xf numFmtId="0" fontId="9" fillId="2" borderId="0" xfId="0" applyFont="1" applyFill="1"/>
    <xf numFmtId="0" fontId="1" fillId="2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2"/>
    </xf>
    <xf numFmtId="0" fontId="0" fillId="4" borderId="0" xfId="0" applyFill="1"/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1" fontId="7" fillId="7" borderId="1" xfId="0" applyNumberFormat="1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3" fontId="4" fillId="7" borderId="1" xfId="0" applyNumberFormat="1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left" vertical="center" inden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indent="1"/>
    </xf>
    <xf numFmtId="1" fontId="12" fillId="7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16" fillId="7" borderId="0" xfId="0" applyFont="1" applyFill="1" applyAlignment="1">
      <alignment horizontal="left" vertical="center" indent="1"/>
    </xf>
    <xf numFmtId="0" fontId="20" fillId="5" borderId="0" xfId="0" applyFont="1" applyFill="1" applyAlignment="1">
      <alignment horizontal="left" vertical="center" indent="1"/>
    </xf>
  </cellXfs>
  <cellStyles count="1">
    <cellStyle name="Normal" xfId="0" builtinId="0"/>
  </cellStyles>
  <dxfs count="54"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0B2C4D"/>
        <name val="Arial"/>
        <charset val="1"/>
      </font>
      <fill>
        <patternFill>
          <bgColor rgb="FFDCE7F2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B08D3F"/>
        <name val="Arial"/>
        <charset val="1"/>
      </font>
      <fill>
        <patternFill>
          <bgColor rgb="FFF3ECDD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5B6770"/>
        <name val="Arial"/>
        <charset val="1"/>
      </font>
      <fill>
        <patternFill>
          <bgColor rgb="FFF4F6F8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0B2C4D"/>
        <name val="Arial"/>
        <charset val="1"/>
      </font>
      <fill>
        <patternFill>
          <bgColor rgb="FFDCE7F2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5B6770"/>
        <name val="Arial"/>
        <charset val="1"/>
      </font>
      <fill>
        <patternFill>
          <bgColor rgb="FFF4F6F8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0B2C4D"/>
        <name val="Arial"/>
        <charset val="1"/>
      </font>
      <fill>
        <patternFill>
          <bgColor rgb="FFDCE7F2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5B6770"/>
        <name val="Arial"/>
        <charset val="1"/>
      </font>
      <fill>
        <patternFill>
          <bgColor rgb="FFF4F6F8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0B2C4D"/>
        <name val="Arial"/>
        <charset val="1"/>
      </font>
      <fill>
        <patternFill>
          <bgColor rgb="FFDCE7F2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5B6770"/>
        <name val="Arial"/>
        <charset val="1"/>
      </font>
      <fill>
        <patternFill>
          <bgColor rgb="FFF4F6F8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8A6100"/>
        <name val="Arial"/>
        <charset val="1"/>
      </font>
      <fill>
        <patternFill>
          <bgColor rgb="FFFFF0C7"/>
        </patternFill>
      </fill>
    </dxf>
    <dxf>
      <font>
        <b/>
        <sz val="9"/>
        <color rgb="FF0B2C4D"/>
        <name val="Arial"/>
        <charset val="1"/>
      </font>
      <fill>
        <patternFill>
          <bgColor rgb="FFDCE7F2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ill>
        <patternFill>
          <bgColor rgb="FFFBD9D5"/>
        </patternFill>
      </fill>
    </dxf>
    <dxf>
      <font>
        <b/>
        <sz val="9"/>
        <color rgb="FF9C1C13"/>
        <name val="Arial"/>
        <charset val="1"/>
      </font>
      <fill>
        <patternFill>
          <bgColor rgb="FFFBD9D5"/>
        </patternFill>
      </fill>
    </dxf>
    <dxf>
      <font>
        <b/>
        <sz val="9"/>
        <color rgb="FF1E7B34"/>
        <name val="Arial"/>
        <charset val="1"/>
      </font>
      <fill>
        <patternFill>
          <bgColor rgb="FFD6EFD8"/>
        </patternFill>
      </fill>
    </dxf>
    <dxf>
      <font>
        <b/>
        <sz val="11"/>
        <color rgb="FF9C1C13"/>
        <name val="Arial"/>
        <charset val="1"/>
      </font>
      <fill>
        <patternFill>
          <bgColor rgb="FFFBD9D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4"/>
      <rgbColor rgb="FF000080"/>
      <rgbColor rgb="FF8A6100"/>
      <rgbColor rgb="FF800080"/>
      <rgbColor rgb="FF008080"/>
      <rgbColor rgb="FFC7CDD3"/>
      <rgbColor rgb="FF878787"/>
      <rgbColor rgb="FF9999FF"/>
      <rgbColor rgb="FF993366"/>
      <rgbColor rgb="FFFFF0C7"/>
      <rgbColor rgb="FFE4EBF2"/>
      <rgbColor rgb="FF660066"/>
      <rgbColor rgb="FFB08D3F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7F2"/>
      <rgbColor rgb="FFD6EFD8"/>
      <rgbColor rgb="FFF3ECDD"/>
      <rgbColor rgb="FFF4F6F8"/>
      <rgbColor rgb="FFFF99CC"/>
      <rgbColor rgb="FFCC99FF"/>
      <rgbColor rgb="FFFBD9D5"/>
      <rgbColor rgb="FF2E75B6"/>
      <rgbColor rgb="FF33CCCC"/>
      <rgbColor rgb="FF99CC00"/>
      <rgbColor rgb="FFFFCC00"/>
      <rgbColor rgb="FFC9A227"/>
      <rgbColor rgb="FFFF6600"/>
      <rgbColor rgb="FF5B6770"/>
      <rgbColor rgb="FF7F9EB5"/>
      <rgbColor rgb="FF0B2C4D"/>
      <rgbColor rgb="FF4F81BD"/>
      <rgbColor rgb="FF14456F"/>
      <rgbColor rgb="FF333300"/>
      <rgbColor rgb="FF9C1C13"/>
      <rgbColor rgb="FF993366"/>
      <rgbColor rgb="FF1F4E7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Projects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Calc!$C$7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14456F"/>
            </a:solidFill>
            <a:ln w="0">
              <a:solidFill>
                <a:srgbClr val="14456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Calc!$B$8:$B$15</c:f>
              <c:strCache>
                <c:ptCount val="8"/>
                <c:pt idx="0">
                  <c:v>Not Started</c:v>
                </c:pt>
                <c:pt idx="1">
                  <c:v>In Progress</c:v>
                </c:pt>
                <c:pt idx="2">
                  <c:v>Under Review</c:v>
                </c:pt>
                <c:pt idx="3">
                  <c:v>Approved</c:v>
                </c:pt>
                <c:pt idx="4">
                  <c:v>On Hold</c:v>
                </c:pt>
                <c:pt idx="5">
                  <c:v>Completed</c:v>
                </c:pt>
                <c:pt idx="6">
                  <c:v>Cancelled</c:v>
                </c:pt>
                <c:pt idx="7">
                  <c:v>Rejected</c:v>
                </c:pt>
              </c:strCache>
            </c:strRef>
          </c:cat>
          <c:val>
            <c:numRef>
              <c:f>Calc!$C$8:$C$15</c:f>
              <c:numCache>
                <c:formatCode>0</c:formatCode>
                <c:ptCount val="8"/>
                <c:pt idx="0">
                  <c:v>1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4-412C-981F-8AD69E5C3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4663714"/>
        <c:axId val="95441377"/>
      </c:barChart>
      <c:catAx>
        <c:axId val="466371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95441377"/>
        <c:crosses val="autoZero"/>
        <c:auto val="1"/>
        <c:lblAlgn val="ctr"/>
        <c:lblOffset val="100"/>
        <c:noMultiLvlLbl val="0"/>
      </c:catAx>
      <c:valAx>
        <c:axId val="95441377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466371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Projects by Project Manager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Calc!$F$7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14456F"/>
            </a:solidFill>
            <a:ln w="0">
              <a:solidFill>
                <a:srgbClr val="14456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Calc!$E$8:$E$15</c:f>
              <c:strCache>
                <c:ptCount val="6"/>
                <c:pt idx="0">
                  <c:v>S. Haddad</c:v>
                </c:pt>
                <c:pt idx="1">
                  <c:v>R. Nasser</c:v>
                </c:pt>
                <c:pt idx="2">
                  <c:v>H. Idris</c:v>
                </c:pt>
                <c:pt idx="3">
                  <c:v>K. Mansour</c:v>
                </c:pt>
                <c:pt idx="4">
                  <c:v>A. Zahra</c:v>
                </c:pt>
                <c:pt idx="5">
                  <c:v>M. Sabri</c:v>
                </c:pt>
              </c:strCache>
            </c:strRef>
          </c:cat>
          <c:val>
            <c:numRef>
              <c:f>Calc!$F$8:$F$15</c:f>
              <c:numCache>
                <c:formatCode>0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D-4A58-8CCD-1C70CBD27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97683639"/>
        <c:axId val="89904684"/>
      </c:barChart>
      <c:catAx>
        <c:axId val="976836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89904684"/>
        <c:crosses val="autoZero"/>
        <c:auto val="1"/>
        <c:lblAlgn val="ctr"/>
        <c:lblOffset val="100"/>
        <c:noMultiLvlLbl val="0"/>
      </c:catAx>
      <c:valAx>
        <c:axId val="899046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9768363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Projects by Delivery Approach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Calc!$C$18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F4E7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FE82-43E6-990C-CA5493CD97CA}"/>
              </c:ext>
            </c:extLst>
          </c:dPt>
          <c:dPt>
            <c:idx val="1"/>
            <c:bubble3D val="0"/>
            <c:spPr>
              <a:solidFill>
                <a:srgbClr val="B08D3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FE82-43E6-990C-CA5493CD97CA}"/>
              </c:ext>
            </c:extLst>
          </c:dPt>
          <c:dPt>
            <c:idx val="2"/>
            <c:bubble3D val="0"/>
            <c:spPr>
              <a:solidFill>
                <a:srgbClr val="2E75B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FE82-43E6-990C-CA5493CD97CA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82-43E6-990C-CA5493CD97CA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2-43E6-990C-CA5493CD97CA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2-43E6-990C-CA5493CD9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Calc!$B$19:$B$21</c:f>
              <c:strCache>
                <c:ptCount val="3"/>
                <c:pt idx="0">
                  <c:v>Predictive</c:v>
                </c:pt>
                <c:pt idx="1">
                  <c:v>Agile</c:v>
                </c:pt>
                <c:pt idx="2">
                  <c:v>Hybrid</c:v>
                </c:pt>
              </c:strCache>
            </c:strRef>
          </c:cat>
          <c:val>
            <c:numRef>
              <c:f>Calc!$C$19:$C$21</c:f>
              <c:numCache>
                <c:formatCode>0</c:formatCode>
                <c:ptCount val="3"/>
                <c:pt idx="0">
                  <c:v>5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82-43E6-990C-CA5493CD9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ar-EG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Projects by Business Unit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Calc!$F$21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14456F"/>
            </a:solidFill>
            <a:ln w="0">
              <a:solidFill>
                <a:srgbClr val="14456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Calc!$E$22:$E$31</c:f>
              <c:strCache>
                <c:ptCount val="8"/>
                <c:pt idx="0">
                  <c:v>Retail Operations</c:v>
                </c:pt>
                <c:pt idx="1">
                  <c:v>Technology</c:v>
                </c:pt>
                <c:pt idx="2">
                  <c:v>Risk &amp; Compliance</c:v>
                </c:pt>
                <c:pt idx="3">
                  <c:v>Field Operations</c:v>
                </c:pt>
                <c:pt idx="4">
                  <c:v>Supply Chain</c:v>
                </c:pt>
                <c:pt idx="5">
                  <c:v>Human Resources</c:v>
                </c:pt>
                <c:pt idx="6">
                  <c:v>Finance</c:v>
                </c:pt>
                <c:pt idx="7">
                  <c:v>Customer Service</c:v>
                </c:pt>
              </c:strCache>
            </c:strRef>
          </c:cat>
          <c:val>
            <c:numRef>
              <c:f>Calc!$F$22:$F$31</c:f>
              <c:numCache>
                <c:formatCode>0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B-48D0-9929-EB7AFD580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48570615"/>
        <c:axId val="88584865"/>
      </c:barChart>
      <c:catAx>
        <c:axId val="485706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88584865"/>
        <c:crosses val="autoZero"/>
        <c:auto val="1"/>
        <c:lblAlgn val="ctr"/>
        <c:lblOffset val="100"/>
        <c:noMultiLvlLbl val="0"/>
      </c:catAx>
      <c:valAx>
        <c:axId val="8858486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4857061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Project Approval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Calc!$I$7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14456F"/>
            </a:solidFill>
            <a:ln w="0">
              <a:solidFill>
                <a:srgbClr val="14456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Calc!$H$8:$H$12</c:f>
              <c:strCache>
                <c:ptCount val="5"/>
                <c:pt idx="0">
                  <c:v>Approved</c:v>
                </c:pt>
                <c:pt idx="1">
                  <c:v>Approved with conditions</c:v>
                </c:pt>
                <c:pt idx="2">
                  <c:v>Pending</c:v>
                </c:pt>
                <c:pt idx="3">
                  <c:v>Rejected</c:v>
                </c:pt>
                <c:pt idx="4">
                  <c:v>Not Required</c:v>
                </c:pt>
              </c:strCache>
            </c:strRef>
          </c:cat>
          <c:val>
            <c:numRef>
              <c:f>Calc!$I$8:$I$12</c:f>
              <c:numCache>
                <c:formatCode>0</c:formatCode>
                <c:ptCount val="5"/>
                <c:pt idx="0">
                  <c:v>7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1-4A4A-9AFB-D3E8056BA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71324585"/>
        <c:axId val="14979223"/>
      </c:barChart>
      <c:catAx>
        <c:axId val="7132458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14979223"/>
        <c:crosses val="autoZero"/>
        <c:auto val="1"/>
        <c:lblAlgn val="ctr"/>
        <c:lblOffset val="100"/>
        <c:noMultiLvlLbl val="0"/>
      </c:catAx>
      <c:valAx>
        <c:axId val="14979223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7132458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Project Readiness Band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Calc!$C$31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F4E7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3567-47C8-B82A-9FCBB8D25D9B}"/>
              </c:ext>
            </c:extLst>
          </c:dPt>
          <c:dPt>
            <c:idx val="1"/>
            <c:bubble3D val="0"/>
            <c:spPr>
              <a:solidFill>
                <a:srgbClr val="B08D3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3567-47C8-B82A-9FCBB8D25D9B}"/>
              </c:ext>
            </c:extLst>
          </c:dPt>
          <c:dPt>
            <c:idx val="2"/>
            <c:bubble3D val="0"/>
            <c:spPr>
              <a:solidFill>
                <a:srgbClr val="2E75B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3567-47C8-B82A-9FCBB8D25D9B}"/>
              </c:ext>
            </c:extLst>
          </c:dPt>
          <c:dPt>
            <c:idx val="3"/>
            <c:bubble3D val="0"/>
            <c:spPr>
              <a:solidFill>
                <a:srgbClr val="7F9EB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3567-47C8-B82A-9FCBB8D25D9B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67-47C8-B82A-9FCBB8D25D9B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7-47C8-B82A-9FCBB8D25D9B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7-47C8-B82A-9FCBB8D25D9B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7-47C8-B82A-9FCBB8D25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Calc!$B$32:$B$35</c:f>
              <c:strCache>
                <c:ptCount val="4"/>
                <c:pt idx="0">
                  <c:v>Ready</c:v>
                </c:pt>
                <c:pt idx="1">
                  <c:v>Nearly Ready</c:v>
                </c:pt>
                <c:pt idx="2">
                  <c:v>Gaps</c:v>
                </c:pt>
                <c:pt idx="3">
                  <c:v>Not Ready</c:v>
                </c:pt>
              </c:strCache>
            </c:strRef>
          </c:cat>
          <c:val>
            <c:numRef>
              <c:f>Calc!$C$32:$C$35</c:f>
              <c:numCache>
                <c:formatCode>0</c:formatCode>
                <c:ptCount val="4"/>
                <c:pt idx="0">
                  <c:v>7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67-47C8-B82A-9FCBB8D25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ar-EG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Projects by Governance Tier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Calc!$C$24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14456F"/>
            </a:solidFill>
            <a:ln w="0">
              <a:solidFill>
                <a:srgbClr val="14456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Calc!$B$25:$B$28</c:f>
              <c:strCache>
                <c:ptCount val="4"/>
                <c:pt idx="0">
                  <c:v>Tier 1</c:v>
                </c:pt>
                <c:pt idx="1">
                  <c:v>Tier 2</c:v>
                </c:pt>
                <c:pt idx="2">
                  <c:v>Tier 3</c:v>
                </c:pt>
                <c:pt idx="3">
                  <c:v>Fast-track</c:v>
                </c:pt>
              </c:strCache>
            </c:strRef>
          </c:cat>
          <c:val>
            <c:numRef>
              <c:f>Calc!$C$25:$C$28</c:f>
              <c:numCache>
                <c:formatCode>0</c:formatCode>
                <c:ptCount val="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7-44DE-9768-2F92D7650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48441636"/>
        <c:axId val="94768300"/>
      </c:barChart>
      <c:catAx>
        <c:axId val="484416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94768300"/>
        <c:crosses val="autoZero"/>
        <c:auto val="1"/>
        <c:lblAlgn val="ctr"/>
        <c:lblOffset val="100"/>
        <c:noMultiLvlLbl val="0"/>
      </c:catAx>
      <c:valAx>
        <c:axId val="94768300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4844163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Stage Gate Decision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Calc!$I$23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14456F"/>
            </a:solidFill>
            <a:ln w="0">
              <a:solidFill>
                <a:srgbClr val="14456F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Calc!$H$24:$H$31</c:f>
              <c:strCache>
                <c:ptCount val="8"/>
                <c:pt idx="0">
                  <c:v>Awaiting decision</c:v>
                </c:pt>
                <c:pt idx="1">
                  <c:v>Scheduled</c:v>
                </c:pt>
                <c:pt idx="2">
                  <c:v>Proceed</c:v>
                </c:pt>
                <c:pt idx="3">
                  <c:v>Proceed with conditions</c:v>
                </c:pt>
                <c:pt idx="4">
                  <c:v>Hold pending actions</c:v>
                </c:pt>
                <c:pt idx="5">
                  <c:v>Re-plan and resubmit</c:v>
                </c:pt>
                <c:pt idx="6">
                  <c:v>Terminate</c:v>
                </c:pt>
                <c:pt idx="7">
                  <c:v>Not due</c:v>
                </c:pt>
              </c:strCache>
            </c:strRef>
          </c:cat>
          <c:val>
            <c:numRef>
              <c:f>Calc!$I$24:$I$31</c:f>
              <c:numCache>
                <c:formatCode>0</c:formatCode>
                <c:ptCount val="8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6-4A70-887F-523495EB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56168720"/>
        <c:axId val="53774769"/>
      </c:barChart>
      <c:catAx>
        <c:axId val="56168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53774769"/>
        <c:crosses val="autoZero"/>
        <c:auto val="1"/>
        <c:lblAlgn val="ctr"/>
        <c:lblOffset val="100"/>
        <c:noMultiLvlLbl val="0"/>
      </c:catAx>
      <c:valAx>
        <c:axId val="5377476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ar-EG"/>
          </a:p>
        </c:txPr>
        <c:crossAx val="5616872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Governance Issue Level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Calc!$I$15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F4E7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BB5E-4D15-8DF4-6D75A89F28DF}"/>
              </c:ext>
            </c:extLst>
          </c:dPt>
          <c:dPt>
            <c:idx val="1"/>
            <c:bubble3D val="0"/>
            <c:spPr>
              <a:solidFill>
                <a:srgbClr val="B08D3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B5E-4D15-8DF4-6D75A89F28DF}"/>
              </c:ext>
            </c:extLst>
          </c:dPt>
          <c:dPt>
            <c:idx val="2"/>
            <c:bubble3D val="0"/>
            <c:spPr>
              <a:solidFill>
                <a:srgbClr val="2E75B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BB5E-4D15-8DF4-6D75A89F28DF}"/>
              </c:ext>
            </c:extLst>
          </c:dPt>
          <c:dPt>
            <c:idx val="3"/>
            <c:bubble3D val="0"/>
            <c:spPr>
              <a:solidFill>
                <a:srgbClr val="7F9EB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BB5E-4D15-8DF4-6D75A89F28DF}"/>
              </c:ext>
            </c:extLst>
          </c:dPt>
          <c:dPt>
            <c:idx val="4"/>
            <c:bubble3D val="0"/>
            <c:spPr>
              <a:solidFill>
                <a:srgbClr val="C9A22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BB5E-4D15-8DF4-6D75A89F28DF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E-4D15-8DF4-6D75A89F28DF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E-4D15-8DF4-6D75A89F28DF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E-4D15-8DF4-6D75A89F28DF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5E-4D15-8DF4-6D75A89F28DF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ar-EG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E-4D15-8DF4-6D75A89F2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Calc!$H$16:$H$20</c:f>
              <c:strCache>
                <c:ptCount val="5"/>
                <c:pt idx="0">
                  <c:v>None</c:v>
                </c:pt>
                <c:pt idx="1">
                  <c:v>Low</c:v>
                </c:pt>
                <c:pt idx="2">
                  <c:v>Medium</c:v>
                </c:pt>
                <c:pt idx="3">
                  <c:v>High</c:v>
                </c:pt>
                <c:pt idx="4">
                  <c:v>Critical</c:v>
                </c:pt>
              </c:strCache>
            </c:strRef>
          </c:cat>
          <c:val>
            <c:numRef>
              <c:f>Calc!$I$16:$I$20</c:f>
              <c:numCache>
                <c:formatCode>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5E-4D15-8DF4-6D75A89F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ar-EG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7</xdr:col>
      <xdr:colOff>69480</xdr:colOff>
      <xdr:row>32</xdr:row>
      <xdr:rowOff>43200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19</xdr:row>
      <xdr:rowOff>0</xdr:rowOff>
    </xdr:from>
    <xdr:to>
      <xdr:col>14</xdr:col>
      <xdr:colOff>69840</xdr:colOff>
      <xdr:row>32</xdr:row>
      <xdr:rowOff>43200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0</xdr:colOff>
      <xdr:row>19</xdr:row>
      <xdr:rowOff>0</xdr:rowOff>
    </xdr:from>
    <xdr:to>
      <xdr:col>20</xdr:col>
      <xdr:colOff>286200</xdr:colOff>
      <xdr:row>31</xdr:row>
      <xdr:rowOff>89640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69480</xdr:colOff>
      <xdr:row>46</xdr:row>
      <xdr:rowOff>43200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33</xdr:row>
      <xdr:rowOff>0</xdr:rowOff>
    </xdr:from>
    <xdr:to>
      <xdr:col>14</xdr:col>
      <xdr:colOff>69840</xdr:colOff>
      <xdr:row>46</xdr:row>
      <xdr:rowOff>43200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0</xdr:colOff>
      <xdr:row>33</xdr:row>
      <xdr:rowOff>0</xdr:rowOff>
    </xdr:from>
    <xdr:to>
      <xdr:col>20</xdr:col>
      <xdr:colOff>286200</xdr:colOff>
      <xdr:row>45</xdr:row>
      <xdr:rowOff>89640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69480</xdr:colOff>
      <xdr:row>60</xdr:row>
      <xdr:rowOff>43200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0</xdr:colOff>
      <xdr:row>47</xdr:row>
      <xdr:rowOff>0</xdr:rowOff>
    </xdr:from>
    <xdr:to>
      <xdr:col>14</xdr:col>
      <xdr:colOff>69840</xdr:colOff>
      <xdr:row>60</xdr:row>
      <xdr:rowOff>43200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16</xdr:col>
      <xdr:colOff>0</xdr:colOff>
      <xdr:row>47</xdr:row>
      <xdr:rowOff>0</xdr:rowOff>
    </xdr:from>
    <xdr:to>
      <xdr:col>20</xdr:col>
      <xdr:colOff>286200</xdr:colOff>
      <xdr:row>59</xdr:row>
      <xdr:rowOff>89640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ortfolioMaster" displayName="PortfolioMaster" ref="A5:AA65" totalsRowShown="0">
  <autoFilter ref="A5:AA65" xr:uid="{00000000-0009-0000-0100-000001000000}"/>
  <tableColumns count="27">
    <tableColumn id="1" xr3:uid="{00000000-0010-0000-0000-000001000000}" name="Project ID"/>
    <tableColumn id="2" xr3:uid="{00000000-0010-0000-0000-000002000000}" name="Project Name"/>
    <tableColumn id="3" xr3:uid="{00000000-0010-0000-0000-000003000000}" name="Business Unit"/>
    <tableColumn id="4" xr3:uid="{00000000-0010-0000-0000-000004000000}" name="Project Manager"/>
    <tableColumn id="5" xr3:uid="{00000000-0010-0000-0000-000005000000}" name="Project Sponsor"/>
    <tableColumn id="6" xr3:uid="{00000000-0010-0000-0000-000006000000}" name="Delivery Approach"/>
    <tableColumn id="7" xr3:uid="{00000000-0010-0000-0000-000007000000}" name="Governance Tier"/>
    <tableColumn id="8" xr3:uid="{00000000-0010-0000-0000-000008000000}" name="Project Phase"/>
    <tableColumn id="9" xr3:uid="{00000000-0010-0000-0000-000009000000}" name="Project Status"/>
    <tableColumn id="10" xr3:uid="{00000000-0010-0000-0000-00000A000000}" name="Charter Status"/>
    <tableColumn id="11" xr3:uid="{00000000-0010-0000-0000-00000B000000}" name="Business Case Status"/>
    <tableColumn id="12" xr3:uid="{00000000-0010-0000-0000-00000C000000}" name="Overall Approval Status"/>
    <tableColumn id="13" xr3:uid="{00000000-0010-0000-0000-00000D000000}" name="Next Stage Gate"/>
    <tableColumn id="14" xr3:uid="{00000000-0010-0000-0000-00000E000000}" name="Gate Submission Due"/>
    <tableColumn id="15" xr3:uid="{00000000-0010-0000-0000-00000F000000}" name="Gate Decision Status"/>
    <tableColumn id="16" xr3:uid="{00000000-0010-0000-0000-000010000000}" name="Governance Issue Level"/>
    <tableColumn id="17" xr3:uid="{00000000-0010-0000-0000-000011000000}" name="Initiation Registers Established"/>
    <tableColumn id="18" xr3:uid="{00000000-0010-0000-0000-000012000000}" name="Kick-off Held"/>
    <tableColumn id="19" xr3:uid="{00000000-0010-0000-0000-000013000000}" name="Approved Budget"/>
    <tableColumn id="20" xr3:uid="{00000000-0010-0000-0000-000014000000}" name="Spend to Date"/>
    <tableColumn id="21" xr3:uid="{00000000-0010-0000-0000-000015000000}" name="Forecast at Completion"/>
    <tableColumn id="22" xr3:uid="{00000000-0010-0000-0000-000016000000}" name="Planned Start"/>
    <tableColumn id="23" xr3:uid="{00000000-0010-0000-0000-000017000000}" name="Planned Finish"/>
    <tableColumn id="24" xr3:uid="{00000000-0010-0000-0000-000018000000}" name="Readiness Score"/>
    <tableColumn id="25" xr3:uid="{00000000-0010-0000-0000-000019000000}" name="Readiness Band"/>
    <tableColumn id="26" xr3:uid="{00000000-0010-0000-0000-00001A000000}" name="Overall RAG"/>
    <tableColumn id="27" xr3:uid="{00000000-0010-0000-0000-00001B000000}" name="Last Update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79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Y10" sqref="Y10"/>
    </sheetView>
  </sheetViews>
  <sheetFormatPr defaultColWidth="8.6328125" defaultRowHeight="14.5" x14ac:dyDescent="0.35"/>
  <cols>
    <col min="1" max="1" width="2.453125" customWidth="1"/>
    <col min="2" max="24" width="9.1796875" customWidth="1"/>
  </cols>
  <sheetData>
    <row r="1" spans="2:22" ht="25.5" customHeight="1" x14ac:dyDescent="0.3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2:22" ht="21.75" customHeight="1" x14ac:dyDescent="0.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2:22" ht="16.5" customHeight="1" x14ac:dyDescent="0.35">
      <c r="B3" s="21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2:22" ht="3.75" customHeight="1" x14ac:dyDescent="0.3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6" spans="2:22" ht="16.5" customHeight="1" x14ac:dyDescent="0.35">
      <c r="B6" s="23" t="s">
        <v>2</v>
      </c>
      <c r="C6" s="23"/>
      <c r="D6" s="23"/>
      <c r="E6" s="23"/>
      <c r="G6" s="24" t="s">
        <v>3</v>
      </c>
      <c r="H6" s="24"/>
      <c r="I6" s="24"/>
      <c r="J6" s="24"/>
      <c r="L6" s="25" t="s">
        <v>4</v>
      </c>
      <c r="M6" s="25"/>
      <c r="N6" s="25"/>
      <c r="O6" s="25"/>
      <c r="Q6" s="25" t="s">
        <v>5</v>
      </c>
      <c r="R6" s="25"/>
      <c r="S6" s="25"/>
      <c r="T6" s="25"/>
    </row>
    <row r="7" spans="2:22" ht="21.75" customHeight="1" x14ac:dyDescent="0.35">
      <c r="B7" s="26">
        <f>COUNTIF(Portfolio_Master!$A$6:$A$65,"&lt;&gt;")-COUNTIF(Portfolio_Master!$I$6:$I$65,"Completed")-COUNTIF(Portfolio_Master!$I$6:$I$65,"Cancelled")</f>
        <v>11</v>
      </c>
      <c r="C7" s="26"/>
      <c r="D7" s="26"/>
      <c r="E7" s="26"/>
      <c r="G7" s="27">
        <f>COUNTIF(Portfolio_Master!$A$6:$A$65,"&lt;&gt;")</f>
        <v>12</v>
      </c>
      <c r="H7" s="27"/>
      <c r="I7" s="27"/>
      <c r="J7" s="27"/>
      <c r="L7" s="28">
        <f>COUNTIF(Portfolio_Master!$L$6:$L$65,"Pending")</f>
        <v>4</v>
      </c>
      <c r="M7" s="28"/>
      <c r="N7" s="28"/>
      <c r="O7" s="28"/>
      <c r="Q7" s="28">
        <f>COUNTIF(Portfolio_Master!$O$6:$O$65,"Awaiting decision")</f>
        <v>4</v>
      </c>
      <c r="R7" s="28"/>
      <c r="S7" s="28"/>
      <c r="T7" s="28"/>
    </row>
    <row r="8" spans="2:22" ht="13.5" customHeight="1" x14ac:dyDescent="0.35">
      <c r="B8" s="26"/>
      <c r="C8" s="26"/>
      <c r="D8" s="26"/>
      <c r="E8" s="26"/>
      <c r="G8" s="27"/>
      <c r="H8" s="27"/>
      <c r="I8" s="27"/>
      <c r="J8" s="27"/>
      <c r="L8" s="28"/>
      <c r="M8" s="28"/>
      <c r="N8" s="28"/>
      <c r="O8" s="28"/>
      <c r="Q8" s="28"/>
      <c r="R8" s="28"/>
      <c r="S8" s="28"/>
      <c r="T8" s="28"/>
    </row>
    <row r="10" spans="2:22" ht="16.5" customHeight="1" x14ac:dyDescent="0.35">
      <c r="B10" s="29" t="s">
        <v>6</v>
      </c>
      <c r="C10" s="29"/>
      <c r="D10" s="29"/>
      <c r="E10" s="29"/>
      <c r="G10" s="29" t="s">
        <v>7</v>
      </c>
      <c r="H10" s="29"/>
      <c r="I10" s="29"/>
      <c r="J10" s="29"/>
      <c r="L10" s="29" t="s">
        <v>8</v>
      </c>
      <c r="M10" s="29"/>
      <c r="N10" s="29"/>
      <c r="O10" s="29"/>
      <c r="Q10" s="30" t="s">
        <v>9</v>
      </c>
      <c r="R10" s="30"/>
      <c r="S10" s="30"/>
      <c r="T10" s="30"/>
    </row>
    <row r="11" spans="2:22" ht="21.75" customHeight="1" x14ac:dyDescent="0.35">
      <c r="B11" s="31">
        <f>COUNTIF(Portfolio_Master!$P$6:$P$65,"Critical")+COUNTIF(Portfolio_Master!$P$6:$P$65,"High")</f>
        <v>3</v>
      </c>
      <c r="C11" s="31"/>
      <c r="D11" s="31"/>
      <c r="E11" s="31"/>
      <c r="G11" s="31">
        <f>COUNTIF(Portfolio_Master!$A$6:$A$65,"&lt;&gt;")-COUNTIF(Portfolio_Master!$J$6:$J$65,"Approved")</f>
        <v>4</v>
      </c>
      <c r="H11" s="31"/>
      <c r="I11" s="31"/>
      <c r="J11" s="31"/>
      <c r="L11" s="31">
        <f>COUNTIF(Portfolio_Master!$A$6:$A$65,"&lt;&gt;")-COUNTIF(Portfolio_Master!$K$6:$K$65,"Approved")</f>
        <v>3</v>
      </c>
      <c r="M11" s="31"/>
      <c r="N11" s="31"/>
      <c r="O11" s="31"/>
      <c r="Q11" s="32">
        <f>IF(COUNT(Portfolio_Master!$X$6:$X$65)=0,"",AVERAGE(Portfolio_Master!$X$6:$X$65))</f>
        <v>70.833333333333329</v>
      </c>
      <c r="R11" s="32"/>
      <c r="S11" s="32"/>
      <c r="T11" s="32"/>
    </row>
    <row r="12" spans="2:22" ht="13.5" customHeight="1" x14ac:dyDescent="0.35">
      <c r="B12" s="31"/>
      <c r="C12" s="31"/>
      <c r="D12" s="31"/>
      <c r="E12" s="31"/>
      <c r="G12" s="31"/>
      <c r="H12" s="31"/>
      <c r="I12" s="31"/>
      <c r="J12" s="31"/>
      <c r="L12" s="31"/>
      <c r="M12" s="31"/>
      <c r="N12" s="31"/>
      <c r="O12" s="31"/>
      <c r="Q12" s="32"/>
      <c r="R12" s="32"/>
      <c r="S12" s="32"/>
      <c r="T12" s="32"/>
    </row>
    <row r="14" spans="2:22" ht="16.5" customHeight="1" x14ac:dyDescent="0.35">
      <c r="B14" s="30" t="s">
        <v>10</v>
      </c>
      <c r="C14" s="30"/>
      <c r="D14" s="30"/>
      <c r="E14" s="30"/>
      <c r="G14" s="29" t="s">
        <v>11</v>
      </c>
      <c r="H14" s="29"/>
      <c r="I14" s="29"/>
      <c r="J14" s="29"/>
      <c r="L14" s="23" t="s">
        <v>12</v>
      </c>
      <c r="M14" s="23"/>
      <c r="N14" s="23"/>
      <c r="O14" s="23"/>
      <c r="Q14" s="24" t="s">
        <v>13</v>
      </c>
      <c r="R14" s="24"/>
      <c r="S14" s="24"/>
      <c r="T14" s="24"/>
    </row>
    <row r="15" spans="2:22" ht="21.75" customHeight="1" x14ac:dyDescent="0.35">
      <c r="B15" s="32">
        <f>COUNTIF(Portfolio_Master!$Y$6:$Y$65,"Ready")</f>
        <v>7</v>
      </c>
      <c r="C15" s="32"/>
      <c r="D15" s="32"/>
      <c r="E15" s="32"/>
      <c r="G15" s="31">
        <f>COUNTIF(Portfolio_Master!$Z$6:$Z$65,"Red")</f>
        <v>2</v>
      </c>
      <c r="H15" s="31"/>
      <c r="I15" s="31"/>
      <c r="J15" s="31"/>
      <c r="L15" s="33">
        <f>SUM(Portfolio_Master!$S$6:$S$65)</f>
        <v>26420000</v>
      </c>
      <c r="M15" s="33"/>
      <c r="N15" s="33"/>
      <c r="O15" s="33"/>
      <c r="Q15" s="34">
        <f>SUM(Portfolio_Master!$U$6:$U$65)</f>
        <v>27008000</v>
      </c>
      <c r="R15" s="34"/>
      <c r="S15" s="34"/>
      <c r="T15" s="34"/>
    </row>
    <row r="16" spans="2:22" ht="13.5" customHeight="1" x14ac:dyDescent="0.35">
      <c r="B16" s="32"/>
      <c r="C16" s="32"/>
      <c r="D16" s="32"/>
      <c r="E16" s="32"/>
      <c r="G16" s="31"/>
      <c r="H16" s="31"/>
      <c r="I16" s="31"/>
      <c r="J16" s="31"/>
      <c r="L16" s="33"/>
      <c r="M16" s="33"/>
      <c r="N16" s="33"/>
      <c r="O16" s="33"/>
      <c r="Q16" s="34"/>
      <c r="R16" s="34"/>
      <c r="S16" s="34"/>
      <c r="T16" s="34"/>
    </row>
    <row r="18" spans="2:22" ht="19.5" customHeight="1" x14ac:dyDescent="0.35">
      <c r="B18" s="35" t="s">
        <v>14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62" spans="2:22" ht="19.5" customHeight="1" x14ac:dyDescent="0.35">
      <c r="B62" s="35" t="s">
        <v>15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</row>
    <row r="63" spans="2:22" x14ac:dyDescent="0.35">
      <c r="B63" s="36" t="s">
        <v>16</v>
      </c>
      <c r="C63" s="36"/>
      <c r="D63" s="36"/>
      <c r="E63" s="36"/>
      <c r="F63" s="36"/>
      <c r="G63" s="36"/>
      <c r="H63" s="36"/>
      <c r="I63" s="36"/>
      <c r="J63" s="36"/>
      <c r="K63" s="36"/>
      <c r="L63" s="36" t="s">
        <v>17</v>
      </c>
      <c r="M63" s="36"/>
      <c r="N63" s="36"/>
      <c r="O63" s="36" t="s">
        <v>18</v>
      </c>
      <c r="P63" s="36"/>
      <c r="Q63" s="36"/>
      <c r="R63" s="36"/>
      <c r="S63" s="36"/>
      <c r="T63" s="36"/>
      <c r="U63" s="36"/>
      <c r="V63" s="36"/>
    </row>
    <row r="64" spans="2:22" ht="18" customHeight="1" x14ac:dyDescent="0.35">
      <c r="B64" s="37" t="s">
        <v>19</v>
      </c>
      <c r="C64" s="37"/>
      <c r="D64" s="37"/>
      <c r="E64" s="37"/>
      <c r="F64" s="37"/>
      <c r="G64" s="37"/>
      <c r="H64" s="37"/>
      <c r="I64" s="37"/>
      <c r="J64" s="37"/>
      <c r="K64" s="37"/>
      <c r="L64" s="38">
        <f>COUNTIF(Portfolio_Master!$A$6:$A$65,"&lt;&gt;")-COUNTIF(Portfolio_Master!$J$6:$J$65,"Approved")</f>
        <v>4</v>
      </c>
      <c r="M64" s="38"/>
      <c r="N64" s="38"/>
      <c r="O64" s="39" t="str">
        <f t="shared" ref="O64:O75" si="0">IF(L64=0,"CLEAR","ACTION REQUIRED")</f>
        <v>ACTION REQUIRED</v>
      </c>
      <c r="P64" s="39"/>
      <c r="Q64" s="39"/>
      <c r="R64" s="39"/>
      <c r="S64" s="39"/>
      <c r="T64" s="39"/>
      <c r="U64" s="39"/>
      <c r="V64" s="39"/>
    </row>
    <row r="65" spans="2:22" ht="18" customHeight="1" x14ac:dyDescent="0.35">
      <c r="B65" s="37" t="s">
        <v>20</v>
      </c>
      <c r="C65" s="37"/>
      <c r="D65" s="37"/>
      <c r="E65" s="37"/>
      <c r="F65" s="37"/>
      <c r="G65" s="37"/>
      <c r="H65" s="37"/>
      <c r="I65" s="37"/>
      <c r="J65" s="37"/>
      <c r="K65" s="37"/>
      <c r="L65" s="38">
        <f>COUNTIF(Portfolio_Master!$A$6:$A$65,"&lt;&gt;")-COUNTIF(Portfolio_Master!$K$6:$K$65,"Approved")</f>
        <v>3</v>
      </c>
      <c r="M65" s="38"/>
      <c r="N65" s="38"/>
      <c r="O65" s="39" t="str">
        <f t="shared" si="0"/>
        <v>ACTION REQUIRED</v>
      </c>
      <c r="P65" s="39"/>
      <c r="Q65" s="39"/>
      <c r="R65" s="39"/>
      <c r="S65" s="39"/>
      <c r="T65" s="39"/>
      <c r="U65" s="39"/>
      <c r="V65" s="39"/>
    </row>
    <row r="66" spans="2:22" ht="18" customHeight="1" x14ac:dyDescent="0.35">
      <c r="B66" s="37" t="s">
        <v>21</v>
      </c>
      <c r="C66" s="37"/>
      <c r="D66" s="37"/>
      <c r="E66" s="37"/>
      <c r="F66" s="37"/>
      <c r="G66" s="37"/>
      <c r="H66" s="37"/>
      <c r="I66" s="37"/>
      <c r="J66" s="37"/>
      <c r="K66" s="37"/>
      <c r="L66" s="38">
        <f>COUNTIF(Portfolio_Master!$L$6:$L$65,"Pending")</f>
        <v>4</v>
      </c>
      <c r="M66" s="38"/>
      <c r="N66" s="38"/>
      <c r="O66" s="39" t="str">
        <f t="shared" si="0"/>
        <v>ACTION REQUIRED</v>
      </c>
      <c r="P66" s="39"/>
      <c r="Q66" s="39"/>
      <c r="R66" s="39"/>
      <c r="S66" s="39"/>
      <c r="T66" s="39"/>
      <c r="U66" s="39"/>
      <c r="V66" s="39"/>
    </row>
    <row r="67" spans="2:22" ht="18" customHeight="1" x14ac:dyDescent="0.35">
      <c r="B67" s="37" t="s">
        <v>22</v>
      </c>
      <c r="C67" s="37"/>
      <c r="D67" s="37"/>
      <c r="E67" s="37"/>
      <c r="F67" s="37"/>
      <c r="G67" s="37"/>
      <c r="H67" s="37"/>
      <c r="I67" s="37"/>
      <c r="J67" s="37"/>
      <c r="K67" s="37"/>
      <c r="L67" s="38">
        <f>COUNTIF(Portfolio_Master!$O$6:$O$65,"Awaiting decision")</f>
        <v>4</v>
      </c>
      <c r="M67" s="38"/>
      <c r="N67" s="38"/>
      <c r="O67" s="39" t="str">
        <f t="shared" si="0"/>
        <v>ACTION REQUIRED</v>
      </c>
      <c r="P67" s="39"/>
      <c r="Q67" s="39"/>
      <c r="R67" s="39"/>
      <c r="S67" s="39"/>
      <c r="T67" s="39"/>
      <c r="U67" s="39"/>
      <c r="V67" s="39"/>
    </row>
    <row r="68" spans="2:22" ht="18" customHeight="1" x14ac:dyDescent="0.35">
      <c r="B68" s="37" t="s">
        <v>23</v>
      </c>
      <c r="C68" s="37"/>
      <c r="D68" s="37"/>
      <c r="E68" s="37"/>
      <c r="F68" s="37"/>
      <c r="G68" s="37"/>
      <c r="H68" s="37"/>
      <c r="I68" s="37"/>
      <c r="J68" s="37"/>
      <c r="K68" s="37"/>
      <c r="L68" s="38">
        <f ca="1">COUNTIFS(Portfolio_Master!$N$6:$N$65,"&lt;"&amp;TODAY(),Portfolio_Master!$O$6:$O$65,"Awaiting decision")</f>
        <v>0</v>
      </c>
      <c r="M68" s="38"/>
      <c r="N68" s="38"/>
      <c r="O68" s="39" t="str">
        <f t="shared" ca="1" si="0"/>
        <v>CLEAR</v>
      </c>
      <c r="P68" s="39"/>
      <c r="Q68" s="39"/>
      <c r="R68" s="39"/>
      <c r="S68" s="39"/>
      <c r="T68" s="39"/>
      <c r="U68" s="39"/>
      <c r="V68" s="39"/>
    </row>
    <row r="69" spans="2:22" ht="18" customHeight="1" x14ac:dyDescent="0.35">
      <c r="B69" s="37" t="s">
        <v>24</v>
      </c>
      <c r="C69" s="37"/>
      <c r="D69" s="37"/>
      <c r="E69" s="37"/>
      <c r="F69" s="37"/>
      <c r="G69" s="37"/>
      <c r="H69" s="37"/>
      <c r="I69" s="37"/>
      <c r="J69" s="37"/>
      <c r="K69" s="37"/>
      <c r="L69" s="38">
        <f>COUNTIF(Portfolio_Master!$P$6:$P$65,"Critical")+COUNTIF(Portfolio_Master!$P$6:$P$65,"High")</f>
        <v>3</v>
      </c>
      <c r="M69" s="38"/>
      <c r="N69" s="38"/>
      <c r="O69" s="39" t="str">
        <f t="shared" si="0"/>
        <v>ACTION REQUIRED</v>
      </c>
      <c r="P69" s="39"/>
      <c r="Q69" s="39"/>
      <c r="R69" s="39"/>
      <c r="S69" s="39"/>
      <c r="T69" s="39"/>
      <c r="U69" s="39"/>
      <c r="V69" s="39"/>
    </row>
    <row r="70" spans="2:22" ht="18" customHeight="1" x14ac:dyDescent="0.35">
      <c r="B70" s="37" t="s">
        <v>25</v>
      </c>
      <c r="C70" s="37"/>
      <c r="D70" s="37"/>
      <c r="E70" s="37"/>
      <c r="F70" s="37"/>
      <c r="G70" s="37"/>
      <c r="H70" s="37"/>
      <c r="I70" s="37"/>
      <c r="J70" s="37"/>
      <c r="K70" s="37"/>
      <c r="L70" s="38">
        <f>COUNTIF(Portfolio_Master!$Q$6:$Q$65,"No")</f>
        <v>5</v>
      </c>
      <c r="M70" s="38"/>
      <c r="N70" s="38"/>
      <c r="O70" s="39" t="str">
        <f t="shared" si="0"/>
        <v>ACTION REQUIRED</v>
      </c>
      <c r="P70" s="39"/>
      <c r="Q70" s="39"/>
      <c r="R70" s="39"/>
      <c r="S70" s="39"/>
      <c r="T70" s="39"/>
      <c r="U70" s="39"/>
      <c r="V70" s="39"/>
    </row>
    <row r="71" spans="2:22" ht="18" customHeight="1" x14ac:dyDescent="0.35">
      <c r="B71" s="37" t="s">
        <v>26</v>
      </c>
      <c r="C71" s="37"/>
      <c r="D71" s="37"/>
      <c r="E71" s="37"/>
      <c r="F71" s="37"/>
      <c r="G71" s="37"/>
      <c r="H71" s="37"/>
      <c r="I71" s="37"/>
      <c r="J71" s="37"/>
      <c r="K71" s="37"/>
      <c r="L71" s="38">
        <f>COUNTIF(Portfolio_Master!$R$6:$R$65,"No")</f>
        <v>3</v>
      </c>
      <c r="M71" s="38"/>
      <c r="N71" s="38"/>
      <c r="O71" s="39" t="str">
        <f t="shared" si="0"/>
        <v>ACTION REQUIRED</v>
      </c>
      <c r="P71" s="39"/>
      <c r="Q71" s="39"/>
      <c r="R71" s="39"/>
      <c r="S71" s="39"/>
      <c r="T71" s="39"/>
      <c r="U71" s="39"/>
      <c r="V71" s="39"/>
    </row>
    <row r="72" spans="2:22" ht="18" customHeight="1" x14ac:dyDescent="0.35">
      <c r="B72" s="37" t="s">
        <v>27</v>
      </c>
      <c r="C72" s="37"/>
      <c r="D72" s="37"/>
      <c r="E72" s="37"/>
      <c r="F72" s="37"/>
      <c r="G72" s="37"/>
      <c r="H72" s="37"/>
      <c r="I72" s="37"/>
      <c r="J72" s="37"/>
      <c r="K72" s="37"/>
      <c r="L72" s="38">
        <f>COUNTIF(Portfolio_Master!$Y$6:$Y$65,"Not Ready")</f>
        <v>3</v>
      </c>
      <c r="M72" s="38"/>
      <c r="N72" s="38"/>
      <c r="O72" s="39" t="str">
        <f t="shared" si="0"/>
        <v>ACTION REQUIRED</v>
      </c>
      <c r="P72" s="39"/>
      <c r="Q72" s="39"/>
      <c r="R72" s="39"/>
      <c r="S72" s="39"/>
      <c r="T72" s="39"/>
      <c r="U72" s="39"/>
      <c r="V72" s="39"/>
    </row>
    <row r="73" spans="2:22" ht="18" customHeight="1" x14ac:dyDescent="0.35">
      <c r="B73" s="37" t="s">
        <v>28</v>
      </c>
      <c r="C73" s="37"/>
      <c r="D73" s="37"/>
      <c r="E73" s="37"/>
      <c r="F73" s="37"/>
      <c r="G73" s="37"/>
      <c r="H73" s="37"/>
      <c r="I73" s="37"/>
      <c r="J73" s="37"/>
      <c r="K73" s="37"/>
      <c r="L73" s="38">
        <f>SUMPRODUCT((Portfolio_Master!$U$6:$U$65&gt;Portfolio_Master!$S$6:$S$65)*(Portfolio_Master!$S$6:$S$65&gt;0))</f>
        <v>5</v>
      </c>
      <c r="M73" s="38"/>
      <c r="N73" s="38"/>
      <c r="O73" s="39" t="str">
        <f t="shared" si="0"/>
        <v>ACTION REQUIRED</v>
      </c>
      <c r="P73" s="39"/>
      <c r="Q73" s="39"/>
      <c r="R73" s="39"/>
      <c r="S73" s="39"/>
      <c r="T73" s="39"/>
      <c r="U73" s="39"/>
      <c r="V73" s="39"/>
    </row>
    <row r="74" spans="2:22" ht="18" customHeight="1" x14ac:dyDescent="0.35">
      <c r="B74" s="37" t="s">
        <v>29</v>
      </c>
      <c r="C74" s="37"/>
      <c r="D74" s="37"/>
      <c r="E74" s="37"/>
      <c r="F74" s="37"/>
      <c r="G74" s="37"/>
      <c r="H74" s="37"/>
      <c r="I74" s="37"/>
      <c r="J74" s="37"/>
      <c r="K74" s="37"/>
      <c r="L74" s="38">
        <f>COUNTIF(Portfolio_Master!$Z$6:$Z$65,"Red")</f>
        <v>2</v>
      </c>
      <c r="M74" s="38"/>
      <c r="N74" s="38"/>
      <c r="O74" s="39" t="str">
        <f t="shared" si="0"/>
        <v>ACTION REQUIRED</v>
      </c>
      <c r="P74" s="39"/>
      <c r="Q74" s="39"/>
      <c r="R74" s="39"/>
      <c r="S74" s="39"/>
      <c r="T74" s="39"/>
      <c r="U74" s="39"/>
      <c r="V74" s="39"/>
    </row>
    <row r="75" spans="2:22" ht="18" customHeight="1" x14ac:dyDescent="0.35">
      <c r="B75" s="37" t="s">
        <v>30</v>
      </c>
      <c r="C75" s="37"/>
      <c r="D75" s="37"/>
      <c r="E75" s="37"/>
      <c r="F75" s="37"/>
      <c r="G75" s="37"/>
      <c r="H75" s="37"/>
      <c r="I75" s="37"/>
      <c r="J75" s="37"/>
      <c r="K75" s="37"/>
      <c r="L75" s="38">
        <f>COUNTIF(Portfolio_Master!$I$6:$I$65,"On Hold")</f>
        <v>1</v>
      </c>
      <c r="M75" s="38"/>
      <c r="N75" s="38"/>
      <c r="O75" s="39" t="str">
        <f t="shared" si="0"/>
        <v>ACTION REQUIRED</v>
      </c>
      <c r="P75" s="39"/>
      <c r="Q75" s="39"/>
      <c r="R75" s="39"/>
      <c r="S75" s="39"/>
      <c r="T75" s="39"/>
      <c r="U75" s="39"/>
      <c r="V75" s="39"/>
    </row>
    <row r="77" spans="2:22" ht="15" customHeight="1" x14ac:dyDescent="0.35">
      <c r="B77" s="40" t="s">
        <v>31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2:22" x14ac:dyDescent="0.35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2:22" x14ac:dyDescent="0.35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</sheetData>
  <sheetProtection sheet="1"/>
  <mergeCells count="69">
    <mergeCell ref="B75:K75"/>
    <mergeCell ref="L75:N75"/>
    <mergeCell ref="O75:V75"/>
    <mergeCell ref="B77:V79"/>
    <mergeCell ref="B73:K73"/>
    <mergeCell ref="L73:N73"/>
    <mergeCell ref="O73:V73"/>
    <mergeCell ref="B74:K74"/>
    <mergeCell ref="L74:N74"/>
    <mergeCell ref="O74:V74"/>
    <mergeCell ref="B71:K71"/>
    <mergeCell ref="L71:N71"/>
    <mergeCell ref="O71:V71"/>
    <mergeCell ref="B72:K72"/>
    <mergeCell ref="L72:N72"/>
    <mergeCell ref="O72:V72"/>
    <mergeCell ref="B69:K69"/>
    <mergeCell ref="L69:N69"/>
    <mergeCell ref="O69:V69"/>
    <mergeCell ref="B70:K70"/>
    <mergeCell ref="L70:N70"/>
    <mergeCell ref="O70:V70"/>
    <mergeCell ref="B67:K67"/>
    <mergeCell ref="L67:N67"/>
    <mergeCell ref="O67:V67"/>
    <mergeCell ref="B68:K68"/>
    <mergeCell ref="L68:N68"/>
    <mergeCell ref="O68:V68"/>
    <mergeCell ref="B65:K65"/>
    <mergeCell ref="L65:N65"/>
    <mergeCell ref="O65:V65"/>
    <mergeCell ref="B66:K66"/>
    <mergeCell ref="L66:N66"/>
    <mergeCell ref="O66:V66"/>
    <mergeCell ref="B62:V62"/>
    <mergeCell ref="B63:K63"/>
    <mergeCell ref="L63:N63"/>
    <mergeCell ref="O63:V63"/>
    <mergeCell ref="B64:K64"/>
    <mergeCell ref="L64:N64"/>
    <mergeCell ref="O64:V64"/>
    <mergeCell ref="B15:E16"/>
    <mergeCell ref="G15:J16"/>
    <mergeCell ref="L15:O16"/>
    <mergeCell ref="Q15:T16"/>
    <mergeCell ref="B18:V18"/>
    <mergeCell ref="B11:E12"/>
    <mergeCell ref="G11:J12"/>
    <mergeCell ref="L11:O12"/>
    <mergeCell ref="Q11:T12"/>
    <mergeCell ref="B14:E14"/>
    <mergeCell ref="G14:J14"/>
    <mergeCell ref="L14:O14"/>
    <mergeCell ref="Q14:T14"/>
    <mergeCell ref="B7:E8"/>
    <mergeCell ref="G7:J8"/>
    <mergeCell ref="L7:O8"/>
    <mergeCell ref="Q7:T8"/>
    <mergeCell ref="B10:E10"/>
    <mergeCell ref="G10:J10"/>
    <mergeCell ref="L10:O10"/>
    <mergeCell ref="Q10:T10"/>
    <mergeCell ref="B1:V2"/>
    <mergeCell ref="B3:V3"/>
    <mergeCell ref="B4:V4"/>
    <mergeCell ref="B6:E6"/>
    <mergeCell ref="G6:J6"/>
    <mergeCell ref="L6:O6"/>
    <mergeCell ref="Q6:T6"/>
  </mergeCells>
  <conditionalFormatting sqref="L64:N75">
    <cfRule type="cellIs" dxfId="53" priority="4" operator="greaterThan">
      <formula>0</formula>
    </cfRule>
  </conditionalFormatting>
  <conditionalFormatting sqref="O64:V75">
    <cfRule type="expression" dxfId="52" priority="2">
      <formula>EXACT($O64,"CLEAR")</formula>
    </cfRule>
    <cfRule type="expression" dxfId="51" priority="3">
      <formula>EXACT($O64,"ACTION REQUIRED")</formula>
    </cfRule>
  </conditionalFormatting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8" sqref="J8"/>
    </sheetView>
  </sheetViews>
  <sheetFormatPr defaultColWidth="8.6328125" defaultRowHeight="14.5" x14ac:dyDescent="0.35"/>
  <cols>
    <col min="1" max="1" width="12" customWidth="1"/>
    <col min="2" max="2" width="32" customWidth="1"/>
    <col min="3" max="5" width="20" customWidth="1"/>
    <col min="6" max="6" width="17" customWidth="1"/>
    <col min="7" max="7" width="15" customWidth="1"/>
    <col min="8" max="8" width="14" customWidth="1"/>
    <col min="9" max="9" width="15" customWidth="1"/>
    <col min="10" max="10" width="16" customWidth="1"/>
    <col min="11" max="11" width="18" customWidth="1"/>
    <col min="12" max="12" width="20" customWidth="1"/>
    <col min="13" max="13" width="22" customWidth="1"/>
    <col min="14" max="14" width="15" customWidth="1"/>
    <col min="15" max="15" width="20" customWidth="1"/>
    <col min="16" max="17" width="17" customWidth="1"/>
    <col min="18" max="18" width="13" customWidth="1"/>
    <col min="19" max="20" width="15" customWidth="1"/>
    <col min="21" max="21" width="17" customWidth="1"/>
    <col min="22" max="24" width="13" customWidth="1"/>
    <col min="25" max="25" width="15" customWidth="1"/>
    <col min="26" max="26" width="12" customWidth="1"/>
    <col min="27" max="27" width="13" customWidth="1"/>
  </cols>
  <sheetData>
    <row r="1" spans="1:27" ht="24" customHeight="1" x14ac:dyDescent="0.35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1.75" customHeight="1" x14ac:dyDescent="0.35">
      <c r="A2" s="42" t="s">
        <v>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18" customHeight="1" x14ac:dyDescent="0.35">
      <c r="A3" s="43" t="s">
        <v>34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6" customHeight="1" x14ac:dyDescent="0.35"/>
    <row r="5" spans="1:27" ht="33.75" customHeight="1" x14ac:dyDescent="0.35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  <c r="K5" s="1" t="s">
        <v>45</v>
      </c>
      <c r="L5" s="1" t="s">
        <v>46</v>
      </c>
      <c r="M5" s="1" t="s">
        <v>47</v>
      </c>
      <c r="N5" s="1" t="s">
        <v>48</v>
      </c>
      <c r="O5" s="1" t="s">
        <v>49</v>
      </c>
      <c r="P5" s="1" t="s">
        <v>50</v>
      </c>
      <c r="Q5" s="1" t="s">
        <v>51</v>
      </c>
      <c r="R5" s="1" t="s">
        <v>52</v>
      </c>
      <c r="S5" s="1" t="s">
        <v>53</v>
      </c>
      <c r="T5" s="1" t="s">
        <v>54</v>
      </c>
      <c r="U5" s="1" t="s">
        <v>55</v>
      </c>
      <c r="V5" s="1" t="s">
        <v>56</v>
      </c>
      <c r="W5" s="1" t="s">
        <v>57</v>
      </c>
      <c r="X5" s="1" t="s">
        <v>58</v>
      </c>
      <c r="Y5" s="1" t="s">
        <v>59</v>
      </c>
      <c r="Z5" s="1" t="s">
        <v>60</v>
      </c>
      <c r="AA5" s="1" t="s">
        <v>61</v>
      </c>
    </row>
    <row r="6" spans="1:27" ht="21.75" customHeight="1" x14ac:dyDescent="0.35">
      <c r="A6" s="2" t="s">
        <v>62</v>
      </c>
      <c r="B6" s="3" t="s">
        <v>63</v>
      </c>
      <c r="C6" s="2" t="s">
        <v>64</v>
      </c>
      <c r="D6" s="2" t="s">
        <v>65</v>
      </c>
      <c r="E6" s="2" t="s">
        <v>66</v>
      </c>
      <c r="F6" s="2" t="s">
        <v>67</v>
      </c>
      <c r="G6" s="2" t="s">
        <v>68</v>
      </c>
      <c r="H6" s="2" t="s">
        <v>69</v>
      </c>
      <c r="I6" s="2" t="s">
        <v>70</v>
      </c>
      <c r="J6" s="2" t="s">
        <v>71</v>
      </c>
      <c r="K6" s="2" t="s">
        <v>71</v>
      </c>
      <c r="L6" s="2" t="s">
        <v>71</v>
      </c>
      <c r="M6" s="2" t="s">
        <v>72</v>
      </c>
      <c r="N6" s="4">
        <v>46283</v>
      </c>
      <c r="O6" s="2" t="s">
        <v>73</v>
      </c>
      <c r="P6" s="2" t="s">
        <v>74</v>
      </c>
      <c r="Q6" s="2" t="s">
        <v>75</v>
      </c>
      <c r="R6" s="2" t="s">
        <v>75</v>
      </c>
      <c r="S6" s="5">
        <v>2400000</v>
      </c>
      <c r="T6" s="5">
        <v>1180000</v>
      </c>
      <c r="U6" s="5">
        <v>2510000</v>
      </c>
      <c r="V6" s="4">
        <v>46055</v>
      </c>
      <c r="W6" s="4">
        <v>46507</v>
      </c>
      <c r="X6" s="6">
        <f t="shared" ref="X6:X37" si="0">IF(A6="","",IF(J6="Approved",20,IF(J6="Under Review",12,IF(J6="In Progress",6,0)))+IF(K6="Approved",20,IF(K6="Under Review",12,IF(K6="In Progress",6,0)))+IF(L6="Approved",15,IF(L6="Approved with conditions",11,IF(L6="Not Required",15,0)))+IF(P6="None",15,IF(P6="Low",12,IF(P6="Medium",7,IF(P6="High",3,0))))+IF(Q6="Yes",15,0)+IF(R6="Yes",15,0))</f>
        <v>97</v>
      </c>
      <c r="Y6" s="7" t="str">
        <f t="shared" ref="Y6:Y37" si="1">IF(X6="","",IF(X6&gt;=85,"Ready",IF(X6&gt;=70,"Nearly Ready",IF(X6&gt;=50,"Gaps","Not Ready"))))</f>
        <v>Ready</v>
      </c>
      <c r="Z6" s="2" t="s">
        <v>76</v>
      </c>
      <c r="AA6" s="4">
        <v>46244</v>
      </c>
    </row>
    <row r="7" spans="1:27" ht="21.75" customHeight="1" x14ac:dyDescent="0.35">
      <c r="A7" s="2" t="s">
        <v>77</v>
      </c>
      <c r="B7" s="3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68</v>
      </c>
      <c r="H7" s="2" t="s">
        <v>83</v>
      </c>
      <c r="I7" s="2" t="s">
        <v>70</v>
      </c>
      <c r="J7" s="2" t="s">
        <v>71</v>
      </c>
      <c r="K7" s="2" t="s">
        <v>71</v>
      </c>
      <c r="L7" s="2" t="s">
        <v>71</v>
      </c>
      <c r="M7" s="2" t="s">
        <v>84</v>
      </c>
      <c r="N7" s="4">
        <v>46262</v>
      </c>
      <c r="O7" s="2" t="s">
        <v>85</v>
      </c>
      <c r="P7" s="2" t="s">
        <v>86</v>
      </c>
      <c r="Q7" s="2" t="s">
        <v>75</v>
      </c>
      <c r="R7" s="2" t="s">
        <v>75</v>
      </c>
      <c r="S7" s="5">
        <v>5600000</v>
      </c>
      <c r="T7" s="5">
        <v>860000</v>
      </c>
      <c r="U7" s="5">
        <v>5750000</v>
      </c>
      <c r="V7" s="4">
        <v>46153</v>
      </c>
      <c r="W7" s="4">
        <v>46721</v>
      </c>
      <c r="X7" s="6">
        <f t="shared" si="0"/>
        <v>92</v>
      </c>
      <c r="Y7" s="7" t="str">
        <f t="shared" si="1"/>
        <v>Ready</v>
      </c>
      <c r="Z7" s="2" t="s">
        <v>76</v>
      </c>
      <c r="AA7" s="4">
        <v>46245</v>
      </c>
    </row>
    <row r="8" spans="1:27" ht="21.75" customHeight="1" x14ac:dyDescent="0.35">
      <c r="A8" s="2" t="s">
        <v>87</v>
      </c>
      <c r="B8" s="3" t="s">
        <v>88</v>
      </c>
      <c r="C8" s="2" t="s">
        <v>89</v>
      </c>
      <c r="D8" s="2" t="s">
        <v>90</v>
      </c>
      <c r="E8" s="2" t="s">
        <v>91</v>
      </c>
      <c r="F8" s="2" t="s">
        <v>82</v>
      </c>
      <c r="G8" s="2" t="s">
        <v>68</v>
      </c>
      <c r="H8" s="2" t="s">
        <v>69</v>
      </c>
      <c r="I8" s="2" t="s">
        <v>70</v>
      </c>
      <c r="J8" s="2" t="s">
        <v>71</v>
      </c>
      <c r="K8" s="2" t="s">
        <v>71</v>
      </c>
      <c r="L8" s="2" t="s">
        <v>71</v>
      </c>
      <c r="M8" s="2" t="s">
        <v>92</v>
      </c>
      <c r="N8" s="4">
        <v>46301</v>
      </c>
      <c r="O8" s="2" t="s">
        <v>73</v>
      </c>
      <c r="P8" s="2" t="s">
        <v>93</v>
      </c>
      <c r="Q8" s="2" t="s">
        <v>75</v>
      </c>
      <c r="R8" s="2" t="s">
        <v>75</v>
      </c>
      <c r="S8" s="5">
        <v>3100000</v>
      </c>
      <c r="T8" s="5">
        <v>2240000</v>
      </c>
      <c r="U8" s="5">
        <v>3480000</v>
      </c>
      <c r="V8" s="4">
        <v>46034</v>
      </c>
      <c r="W8" s="4">
        <v>46387</v>
      </c>
      <c r="X8" s="6">
        <f t="shared" si="0"/>
        <v>85</v>
      </c>
      <c r="Y8" s="7" t="str">
        <f t="shared" si="1"/>
        <v>Ready</v>
      </c>
      <c r="Z8" s="2" t="s">
        <v>94</v>
      </c>
      <c r="AA8" s="4">
        <v>46246</v>
      </c>
    </row>
    <row r="9" spans="1:27" ht="21.75" customHeight="1" x14ac:dyDescent="0.35">
      <c r="A9" s="2" t="s">
        <v>95</v>
      </c>
      <c r="B9" s="3" t="s">
        <v>96</v>
      </c>
      <c r="C9" s="2" t="s">
        <v>97</v>
      </c>
      <c r="D9" s="2" t="s">
        <v>98</v>
      </c>
      <c r="E9" s="2" t="s">
        <v>99</v>
      </c>
      <c r="F9" s="2" t="s">
        <v>100</v>
      </c>
      <c r="G9" s="2" t="s">
        <v>101</v>
      </c>
      <c r="H9" s="2" t="s">
        <v>69</v>
      </c>
      <c r="I9" s="2" t="s">
        <v>70</v>
      </c>
      <c r="J9" s="2" t="s">
        <v>71</v>
      </c>
      <c r="K9" s="2" t="s">
        <v>71</v>
      </c>
      <c r="L9" s="2" t="s">
        <v>71</v>
      </c>
      <c r="M9" s="2" t="s">
        <v>92</v>
      </c>
      <c r="N9" s="4">
        <v>46269</v>
      </c>
      <c r="O9" s="2" t="s">
        <v>73</v>
      </c>
      <c r="P9" s="2" t="s">
        <v>102</v>
      </c>
      <c r="Q9" s="2" t="s">
        <v>75</v>
      </c>
      <c r="R9" s="2" t="s">
        <v>75</v>
      </c>
      <c r="S9" s="5">
        <v>980000</v>
      </c>
      <c r="T9" s="5">
        <v>610000</v>
      </c>
      <c r="U9" s="5">
        <v>965000</v>
      </c>
      <c r="V9" s="4">
        <v>46083</v>
      </c>
      <c r="W9" s="4">
        <v>46416</v>
      </c>
      <c r="X9" s="6">
        <f t="shared" si="0"/>
        <v>100</v>
      </c>
      <c r="Y9" s="7" t="str">
        <f t="shared" si="1"/>
        <v>Ready</v>
      </c>
      <c r="Z9" s="2" t="s">
        <v>103</v>
      </c>
      <c r="AA9" s="4">
        <v>46246</v>
      </c>
    </row>
    <row r="10" spans="1:27" ht="21.75" customHeight="1" x14ac:dyDescent="0.35">
      <c r="A10" s="2" t="s">
        <v>104</v>
      </c>
      <c r="B10" s="3" t="s">
        <v>105</v>
      </c>
      <c r="C10" s="2" t="s">
        <v>106</v>
      </c>
      <c r="D10" s="2" t="s">
        <v>107</v>
      </c>
      <c r="E10" s="2" t="s">
        <v>108</v>
      </c>
      <c r="F10" s="2" t="s">
        <v>82</v>
      </c>
      <c r="G10" s="2" t="s">
        <v>101</v>
      </c>
      <c r="H10" s="2" t="s">
        <v>109</v>
      </c>
      <c r="I10" s="2" t="s">
        <v>70</v>
      </c>
      <c r="J10" s="2" t="s">
        <v>110</v>
      </c>
      <c r="K10" s="2" t="s">
        <v>71</v>
      </c>
      <c r="L10" s="2" t="s">
        <v>111</v>
      </c>
      <c r="M10" s="2" t="s">
        <v>112</v>
      </c>
      <c r="N10" s="4">
        <v>46259</v>
      </c>
      <c r="O10" s="2" t="s">
        <v>85</v>
      </c>
      <c r="P10" s="2" t="s">
        <v>86</v>
      </c>
      <c r="Q10" s="2" t="s">
        <v>113</v>
      </c>
      <c r="R10" s="2" t="s">
        <v>75</v>
      </c>
      <c r="S10" s="5">
        <v>1450000</v>
      </c>
      <c r="T10" s="5">
        <v>42000</v>
      </c>
      <c r="U10" s="5">
        <v>1450000</v>
      </c>
      <c r="V10" s="4">
        <v>46266</v>
      </c>
      <c r="W10" s="4">
        <v>46568</v>
      </c>
      <c r="X10" s="6">
        <f t="shared" si="0"/>
        <v>54</v>
      </c>
      <c r="Y10" s="7" t="str">
        <f t="shared" si="1"/>
        <v>Gaps</v>
      </c>
      <c r="Z10" s="2" t="s">
        <v>76</v>
      </c>
      <c r="AA10" s="4">
        <v>46245</v>
      </c>
    </row>
    <row r="11" spans="1:27" ht="21.75" customHeight="1" x14ac:dyDescent="0.35">
      <c r="A11" s="2" t="s">
        <v>114</v>
      </c>
      <c r="B11" s="3" t="s">
        <v>115</v>
      </c>
      <c r="C11" s="2" t="s">
        <v>116</v>
      </c>
      <c r="D11" s="2" t="s">
        <v>65</v>
      </c>
      <c r="E11" s="2" t="s">
        <v>117</v>
      </c>
      <c r="F11" s="2" t="s">
        <v>67</v>
      </c>
      <c r="G11" s="2" t="s">
        <v>101</v>
      </c>
      <c r="H11" s="2" t="s">
        <v>83</v>
      </c>
      <c r="I11" s="2" t="s">
        <v>70</v>
      </c>
      <c r="J11" s="2" t="s">
        <v>71</v>
      </c>
      <c r="K11" s="2" t="s">
        <v>71</v>
      </c>
      <c r="L11" s="2" t="s">
        <v>71</v>
      </c>
      <c r="M11" s="2" t="s">
        <v>84</v>
      </c>
      <c r="N11" s="4">
        <v>46276</v>
      </c>
      <c r="O11" s="2" t="s">
        <v>73</v>
      </c>
      <c r="P11" s="2" t="s">
        <v>74</v>
      </c>
      <c r="Q11" s="2" t="s">
        <v>75</v>
      </c>
      <c r="R11" s="2" t="s">
        <v>75</v>
      </c>
      <c r="S11" s="5">
        <v>720000</v>
      </c>
      <c r="T11" s="5">
        <v>95000</v>
      </c>
      <c r="U11" s="5">
        <v>735000</v>
      </c>
      <c r="V11" s="4">
        <v>46188</v>
      </c>
      <c r="W11" s="4">
        <v>46477</v>
      </c>
      <c r="X11" s="6">
        <f t="shared" si="0"/>
        <v>97</v>
      </c>
      <c r="Y11" s="7" t="str">
        <f t="shared" si="1"/>
        <v>Ready</v>
      </c>
      <c r="Z11" s="2" t="s">
        <v>103</v>
      </c>
      <c r="AA11" s="4">
        <v>46244</v>
      </c>
    </row>
    <row r="12" spans="1:27" ht="21.75" customHeight="1" x14ac:dyDescent="0.35">
      <c r="A12" s="2" t="s">
        <v>118</v>
      </c>
      <c r="B12" s="3" t="s">
        <v>119</v>
      </c>
      <c r="C12" s="2" t="s">
        <v>79</v>
      </c>
      <c r="D12" s="2" t="s">
        <v>80</v>
      </c>
      <c r="E12" s="2" t="s">
        <v>81</v>
      </c>
      <c r="F12" s="2" t="s">
        <v>67</v>
      </c>
      <c r="G12" s="2" t="s">
        <v>68</v>
      </c>
      <c r="H12" s="2" t="s">
        <v>109</v>
      </c>
      <c r="I12" s="2" t="s">
        <v>70</v>
      </c>
      <c r="J12" s="2" t="s">
        <v>70</v>
      </c>
      <c r="K12" s="2" t="s">
        <v>71</v>
      </c>
      <c r="L12" s="2" t="s">
        <v>111</v>
      </c>
      <c r="M12" s="2" t="s">
        <v>112</v>
      </c>
      <c r="N12" s="4">
        <v>46294</v>
      </c>
      <c r="O12" s="2" t="s">
        <v>85</v>
      </c>
      <c r="P12" s="2" t="s">
        <v>120</v>
      </c>
      <c r="Q12" s="2" t="s">
        <v>113</v>
      </c>
      <c r="R12" s="2" t="s">
        <v>113</v>
      </c>
      <c r="S12" s="5">
        <v>4200000</v>
      </c>
      <c r="T12" s="5">
        <v>0</v>
      </c>
      <c r="U12" s="5">
        <v>4200000</v>
      </c>
      <c r="V12" s="4">
        <v>46296</v>
      </c>
      <c r="W12" s="4">
        <v>46843</v>
      </c>
      <c r="X12" s="6">
        <f t="shared" si="0"/>
        <v>29</v>
      </c>
      <c r="Y12" s="7" t="str">
        <f t="shared" si="1"/>
        <v>Not Ready</v>
      </c>
      <c r="Z12" s="2" t="s">
        <v>76</v>
      </c>
      <c r="AA12" s="4">
        <v>46246</v>
      </c>
    </row>
    <row r="13" spans="1:27" ht="21.75" customHeight="1" x14ac:dyDescent="0.35">
      <c r="A13" s="2" t="s">
        <v>121</v>
      </c>
      <c r="B13" s="3" t="s">
        <v>122</v>
      </c>
      <c r="C13" s="2" t="s">
        <v>64</v>
      </c>
      <c r="D13" s="2" t="s">
        <v>123</v>
      </c>
      <c r="E13" s="2" t="s">
        <v>66</v>
      </c>
      <c r="F13" s="2" t="s">
        <v>82</v>
      </c>
      <c r="G13" s="2" t="s">
        <v>101</v>
      </c>
      <c r="H13" s="2" t="s">
        <v>69</v>
      </c>
      <c r="I13" s="2" t="s">
        <v>70</v>
      </c>
      <c r="J13" s="2" t="s">
        <v>71</v>
      </c>
      <c r="K13" s="2" t="s">
        <v>71</v>
      </c>
      <c r="L13" s="2" t="s">
        <v>71</v>
      </c>
      <c r="M13" s="2" t="s">
        <v>92</v>
      </c>
      <c r="N13" s="4">
        <v>46328</v>
      </c>
      <c r="O13" s="2" t="s">
        <v>124</v>
      </c>
      <c r="P13" s="2" t="s">
        <v>102</v>
      </c>
      <c r="Q13" s="2" t="s">
        <v>75</v>
      </c>
      <c r="R13" s="2" t="s">
        <v>75</v>
      </c>
      <c r="S13" s="5">
        <v>6800000</v>
      </c>
      <c r="T13" s="5">
        <v>3950000</v>
      </c>
      <c r="U13" s="5">
        <v>6740000</v>
      </c>
      <c r="V13" s="4">
        <v>45964</v>
      </c>
      <c r="W13" s="4">
        <v>46630</v>
      </c>
      <c r="X13" s="6">
        <f t="shared" si="0"/>
        <v>100</v>
      </c>
      <c r="Y13" s="7" t="str">
        <f t="shared" si="1"/>
        <v>Ready</v>
      </c>
      <c r="Z13" s="2" t="s">
        <v>103</v>
      </c>
      <c r="AA13" s="4">
        <v>46243</v>
      </c>
    </row>
    <row r="14" spans="1:27" ht="21.75" customHeight="1" x14ac:dyDescent="0.35">
      <c r="A14" s="2" t="s">
        <v>125</v>
      </c>
      <c r="B14" s="3" t="s">
        <v>126</v>
      </c>
      <c r="C14" s="2" t="s">
        <v>127</v>
      </c>
      <c r="D14" s="2" t="s">
        <v>107</v>
      </c>
      <c r="E14" s="2" t="s">
        <v>108</v>
      </c>
      <c r="F14" s="2" t="s">
        <v>100</v>
      </c>
      <c r="G14" s="2" t="s">
        <v>128</v>
      </c>
      <c r="H14" s="2" t="s">
        <v>83</v>
      </c>
      <c r="I14" s="2" t="s">
        <v>129</v>
      </c>
      <c r="J14" s="2" t="s">
        <v>71</v>
      </c>
      <c r="K14" s="2" t="s">
        <v>110</v>
      </c>
      <c r="L14" s="2" t="s">
        <v>111</v>
      </c>
      <c r="M14" s="2" t="s">
        <v>84</v>
      </c>
      <c r="N14" s="4">
        <v>46254</v>
      </c>
      <c r="O14" s="2" t="s">
        <v>130</v>
      </c>
      <c r="P14" s="2" t="s">
        <v>120</v>
      </c>
      <c r="Q14" s="2" t="s">
        <v>113</v>
      </c>
      <c r="R14" s="2" t="s">
        <v>75</v>
      </c>
      <c r="S14" s="5">
        <v>310000</v>
      </c>
      <c r="T14" s="5">
        <v>58000</v>
      </c>
      <c r="U14" s="5">
        <v>340000</v>
      </c>
      <c r="V14" s="4">
        <v>46118</v>
      </c>
      <c r="W14" s="4">
        <v>46374</v>
      </c>
      <c r="X14" s="6">
        <f t="shared" si="0"/>
        <v>50</v>
      </c>
      <c r="Y14" s="7" t="str">
        <f t="shared" si="1"/>
        <v>Gaps</v>
      </c>
      <c r="Z14" s="2" t="s">
        <v>94</v>
      </c>
      <c r="AA14" s="4">
        <v>46242</v>
      </c>
    </row>
    <row r="15" spans="1:27" ht="21.75" customHeight="1" x14ac:dyDescent="0.35">
      <c r="A15" s="2" t="s">
        <v>131</v>
      </c>
      <c r="B15" s="3" t="s">
        <v>132</v>
      </c>
      <c r="C15" s="2" t="s">
        <v>89</v>
      </c>
      <c r="D15" s="2" t="s">
        <v>90</v>
      </c>
      <c r="E15" s="2" t="s">
        <v>91</v>
      </c>
      <c r="F15" s="2" t="s">
        <v>67</v>
      </c>
      <c r="G15" s="2" t="s">
        <v>128</v>
      </c>
      <c r="H15" s="2" t="s">
        <v>109</v>
      </c>
      <c r="I15" s="2" t="s">
        <v>70</v>
      </c>
      <c r="J15" s="2" t="s">
        <v>133</v>
      </c>
      <c r="K15" s="2" t="s">
        <v>110</v>
      </c>
      <c r="L15" s="2" t="s">
        <v>111</v>
      </c>
      <c r="M15" s="2" t="s">
        <v>112</v>
      </c>
      <c r="N15" s="4">
        <v>46280</v>
      </c>
      <c r="O15" s="2" t="s">
        <v>85</v>
      </c>
      <c r="P15" s="2" t="s">
        <v>86</v>
      </c>
      <c r="Q15" s="2" t="s">
        <v>113</v>
      </c>
      <c r="R15" s="2" t="s">
        <v>113</v>
      </c>
      <c r="S15" s="5">
        <v>260000</v>
      </c>
      <c r="T15" s="5">
        <v>0</v>
      </c>
      <c r="U15" s="5">
        <v>260000</v>
      </c>
      <c r="V15" s="4">
        <v>46307</v>
      </c>
      <c r="W15" s="4">
        <v>46535</v>
      </c>
      <c r="X15" s="6">
        <f t="shared" si="0"/>
        <v>19</v>
      </c>
      <c r="Y15" s="7" t="str">
        <f t="shared" si="1"/>
        <v>Not Ready</v>
      </c>
      <c r="Z15" s="2" t="s">
        <v>76</v>
      </c>
      <c r="AA15" s="4">
        <v>46246</v>
      </c>
    </row>
    <row r="16" spans="1:27" ht="21.75" customHeight="1" x14ac:dyDescent="0.35">
      <c r="A16" s="2" t="s">
        <v>134</v>
      </c>
      <c r="B16" s="3" t="s">
        <v>135</v>
      </c>
      <c r="C16" s="2" t="s">
        <v>136</v>
      </c>
      <c r="D16" s="2" t="s">
        <v>98</v>
      </c>
      <c r="E16" s="2" t="s">
        <v>99</v>
      </c>
      <c r="F16" s="2" t="s">
        <v>100</v>
      </c>
      <c r="G16" s="2" t="s">
        <v>128</v>
      </c>
      <c r="H16" s="2" t="s">
        <v>137</v>
      </c>
      <c r="I16" s="2" t="s">
        <v>138</v>
      </c>
      <c r="J16" s="2" t="s">
        <v>71</v>
      </c>
      <c r="K16" s="2" t="s">
        <v>71</v>
      </c>
      <c r="L16" s="2" t="s">
        <v>71</v>
      </c>
      <c r="M16" s="2" t="s">
        <v>139</v>
      </c>
      <c r="N16" s="4">
        <v>46227</v>
      </c>
      <c r="O16" s="2" t="s">
        <v>140</v>
      </c>
      <c r="P16" s="2" t="s">
        <v>102</v>
      </c>
      <c r="Q16" s="2" t="s">
        <v>75</v>
      </c>
      <c r="R16" s="2" t="s">
        <v>75</v>
      </c>
      <c r="S16" s="5">
        <v>420000</v>
      </c>
      <c r="T16" s="5">
        <v>398000</v>
      </c>
      <c r="U16" s="5">
        <v>398000</v>
      </c>
      <c r="V16" s="4">
        <v>45901</v>
      </c>
      <c r="W16" s="4">
        <v>46234</v>
      </c>
      <c r="X16" s="6">
        <f t="shared" si="0"/>
        <v>100</v>
      </c>
      <c r="Y16" s="7" t="str">
        <f t="shared" si="1"/>
        <v>Ready</v>
      </c>
      <c r="Z16" s="2" t="s">
        <v>103</v>
      </c>
      <c r="AA16" s="4">
        <v>46235</v>
      </c>
    </row>
    <row r="17" spans="1:27" ht="21.75" customHeight="1" x14ac:dyDescent="0.35">
      <c r="A17" s="2" t="s">
        <v>141</v>
      </c>
      <c r="B17" s="3" t="s">
        <v>142</v>
      </c>
      <c r="C17" s="2" t="s">
        <v>79</v>
      </c>
      <c r="D17" s="2" t="s">
        <v>123</v>
      </c>
      <c r="E17" s="2" t="s">
        <v>81</v>
      </c>
      <c r="F17" s="2" t="s">
        <v>82</v>
      </c>
      <c r="G17" s="2" t="s">
        <v>128</v>
      </c>
      <c r="H17" s="2" t="s">
        <v>143</v>
      </c>
      <c r="I17" s="2" t="s">
        <v>133</v>
      </c>
      <c r="J17" s="2" t="s">
        <v>133</v>
      </c>
      <c r="K17" s="2" t="s">
        <v>133</v>
      </c>
      <c r="L17" s="2" t="s">
        <v>144</v>
      </c>
      <c r="M17" s="2" t="s">
        <v>145</v>
      </c>
      <c r="N17" s="4">
        <v>46315</v>
      </c>
      <c r="O17" s="2" t="s">
        <v>124</v>
      </c>
      <c r="P17" s="2" t="s">
        <v>74</v>
      </c>
      <c r="Q17" s="2" t="s">
        <v>113</v>
      </c>
      <c r="R17" s="2" t="s">
        <v>113</v>
      </c>
      <c r="S17" s="5">
        <v>180000</v>
      </c>
      <c r="T17" s="5">
        <v>0</v>
      </c>
      <c r="U17" s="5">
        <v>180000</v>
      </c>
      <c r="V17" s="4">
        <v>46391</v>
      </c>
      <c r="W17" s="4">
        <v>46660</v>
      </c>
      <c r="X17" s="6">
        <f t="shared" si="0"/>
        <v>27</v>
      </c>
      <c r="Y17" s="7" t="str">
        <f t="shared" si="1"/>
        <v>Not Ready</v>
      </c>
      <c r="Z17" s="2" t="s">
        <v>103</v>
      </c>
      <c r="AA17" s="4">
        <v>46246</v>
      </c>
    </row>
    <row r="18" spans="1:27" ht="19.5" customHeight="1" x14ac:dyDescent="0.35">
      <c r="A18" s="8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8"/>
      <c r="P18" s="8"/>
      <c r="Q18" s="8"/>
      <c r="R18" s="8"/>
      <c r="S18" s="11"/>
      <c r="T18" s="11"/>
      <c r="U18" s="11"/>
      <c r="V18" s="10"/>
      <c r="W18" s="10"/>
      <c r="X18" s="6" t="str">
        <f t="shared" si="0"/>
        <v/>
      </c>
      <c r="Y18" s="7" t="str">
        <f t="shared" si="1"/>
        <v/>
      </c>
      <c r="Z18" s="8"/>
      <c r="AA18" s="10"/>
    </row>
    <row r="19" spans="1:27" ht="19.5" customHeight="1" x14ac:dyDescent="0.35">
      <c r="A19" s="8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8"/>
      <c r="P19" s="8"/>
      <c r="Q19" s="8"/>
      <c r="R19" s="8"/>
      <c r="S19" s="11"/>
      <c r="T19" s="11"/>
      <c r="U19" s="11"/>
      <c r="V19" s="10"/>
      <c r="W19" s="10"/>
      <c r="X19" s="6" t="str">
        <f t="shared" si="0"/>
        <v/>
      </c>
      <c r="Y19" s="7" t="str">
        <f t="shared" si="1"/>
        <v/>
      </c>
      <c r="Z19" s="8"/>
      <c r="AA19" s="10"/>
    </row>
    <row r="20" spans="1:27" ht="19.5" customHeight="1" x14ac:dyDescent="0.35">
      <c r="A20" s="8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0"/>
      <c r="O20" s="8"/>
      <c r="P20" s="8"/>
      <c r="Q20" s="8"/>
      <c r="R20" s="8"/>
      <c r="S20" s="11"/>
      <c r="T20" s="11"/>
      <c r="U20" s="11"/>
      <c r="V20" s="10"/>
      <c r="W20" s="10"/>
      <c r="X20" s="6" t="str">
        <f t="shared" si="0"/>
        <v/>
      </c>
      <c r="Y20" s="7" t="str">
        <f t="shared" si="1"/>
        <v/>
      </c>
      <c r="Z20" s="8"/>
      <c r="AA20" s="10"/>
    </row>
    <row r="21" spans="1:27" ht="19.5" customHeight="1" x14ac:dyDescent="0.35">
      <c r="A21" s="8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0"/>
      <c r="O21" s="8"/>
      <c r="P21" s="8"/>
      <c r="Q21" s="8"/>
      <c r="R21" s="8"/>
      <c r="S21" s="11"/>
      <c r="T21" s="11"/>
      <c r="U21" s="11"/>
      <c r="V21" s="10"/>
      <c r="W21" s="10"/>
      <c r="X21" s="6" t="str">
        <f t="shared" si="0"/>
        <v/>
      </c>
      <c r="Y21" s="7" t="str">
        <f t="shared" si="1"/>
        <v/>
      </c>
      <c r="Z21" s="8"/>
      <c r="AA21" s="10"/>
    </row>
    <row r="22" spans="1:27" ht="19.5" customHeight="1" x14ac:dyDescent="0.35">
      <c r="A22" s="8"/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0"/>
      <c r="O22" s="8"/>
      <c r="P22" s="8"/>
      <c r="Q22" s="8"/>
      <c r="R22" s="8"/>
      <c r="S22" s="11"/>
      <c r="T22" s="11"/>
      <c r="U22" s="11"/>
      <c r="V22" s="10"/>
      <c r="W22" s="10"/>
      <c r="X22" s="6" t="str">
        <f t="shared" si="0"/>
        <v/>
      </c>
      <c r="Y22" s="7" t="str">
        <f t="shared" si="1"/>
        <v/>
      </c>
      <c r="Z22" s="8"/>
      <c r="AA22" s="10"/>
    </row>
    <row r="23" spans="1:27" ht="19.5" customHeight="1" x14ac:dyDescent="0.35">
      <c r="A23" s="8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0"/>
      <c r="O23" s="8"/>
      <c r="P23" s="8"/>
      <c r="Q23" s="8"/>
      <c r="R23" s="8"/>
      <c r="S23" s="11"/>
      <c r="T23" s="11"/>
      <c r="U23" s="11"/>
      <c r="V23" s="10"/>
      <c r="W23" s="10"/>
      <c r="X23" s="6" t="str">
        <f t="shared" si="0"/>
        <v/>
      </c>
      <c r="Y23" s="7" t="str">
        <f t="shared" si="1"/>
        <v/>
      </c>
      <c r="Z23" s="8"/>
      <c r="AA23" s="10"/>
    </row>
    <row r="24" spans="1:27" ht="19.5" customHeight="1" x14ac:dyDescent="0.35">
      <c r="A24" s="8"/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8"/>
      <c r="P24" s="8"/>
      <c r="Q24" s="8"/>
      <c r="R24" s="8"/>
      <c r="S24" s="11"/>
      <c r="T24" s="11"/>
      <c r="U24" s="11"/>
      <c r="V24" s="10"/>
      <c r="W24" s="10"/>
      <c r="X24" s="6" t="str">
        <f t="shared" si="0"/>
        <v/>
      </c>
      <c r="Y24" s="7" t="str">
        <f t="shared" si="1"/>
        <v/>
      </c>
      <c r="Z24" s="8"/>
      <c r="AA24" s="10"/>
    </row>
    <row r="25" spans="1:27" ht="19.5" customHeight="1" x14ac:dyDescent="0.35">
      <c r="A25" s="8"/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8"/>
      <c r="P25" s="8"/>
      <c r="Q25" s="8"/>
      <c r="R25" s="8"/>
      <c r="S25" s="11"/>
      <c r="T25" s="11"/>
      <c r="U25" s="11"/>
      <c r="V25" s="10"/>
      <c r="W25" s="10"/>
      <c r="X25" s="6" t="str">
        <f t="shared" si="0"/>
        <v/>
      </c>
      <c r="Y25" s="7" t="str">
        <f t="shared" si="1"/>
        <v/>
      </c>
      <c r="Z25" s="8"/>
      <c r="AA25" s="10"/>
    </row>
    <row r="26" spans="1:27" ht="19.5" customHeight="1" x14ac:dyDescent="0.35">
      <c r="A26" s="8"/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8"/>
      <c r="P26" s="8"/>
      <c r="Q26" s="8"/>
      <c r="R26" s="8"/>
      <c r="S26" s="11"/>
      <c r="T26" s="11"/>
      <c r="U26" s="11"/>
      <c r="V26" s="10"/>
      <c r="W26" s="10"/>
      <c r="X26" s="6" t="str">
        <f t="shared" si="0"/>
        <v/>
      </c>
      <c r="Y26" s="7" t="str">
        <f t="shared" si="1"/>
        <v/>
      </c>
      <c r="Z26" s="8"/>
      <c r="AA26" s="10"/>
    </row>
    <row r="27" spans="1:27" ht="19.5" customHeight="1" x14ac:dyDescent="0.35">
      <c r="A27" s="8"/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8"/>
      <c r="P27" s="8"/>
      <c r="Q27" s="8"/>
      <c r="R27" s="8"/>
      <c r="S27" s="11"/>
      <c r="T27" s="11"/>
      <c r="U27" s="11"/>
      <c r="V27" s="10"/>
      <c r="W27" s="10"/>
      <c r="X27" s="6" t="str">
        <f t="shared" si="0"/>
        <v/>
      </c>
      <c r="Y27" s="7" t="str">
        <f t="shared" si="1"/>
        <v/>
      </c>
      <c r="Z27" s="8"/>
      <c r="AA27" s="10"/>
    </row>
    <row r="28" spans="1:27" ht="19.5" customHeight="1" x14ac:dyDescent="0.35">
      <c r="A28" s="8"/>
      <c r="B28" s="9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8"/>
      <c r="P28" s="8"/>
      <c r="Q28" s="8"/>
      <c r="R28" s="8"/>
      <c r="S28" s="11"/>
      <c r="T28" s="11"/>
      <c r="U28" s="11"/>
      <c r="V28" s="10"/>
      <c r="W28" s="10"/>
      <c r="X28" s="6" t="str">
        <f t="shared" si="0"/>
        <v/>
      </c>
      <c r="Y28" s="7" t="str">
        <f t="shared" si="1"/>
        <v/>
      </c>
      <c r="Z28" s="8"/>
      <c r="AA28" s="10"/>
    </row>
    <row r="29" spans="1:27" ht="19.5" customHeight="1" x14ac:dyDescent="0.35">
      <c r="A29" s="8"/>
      <c r="B29" s="9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8"/>
      <c r="P29" s="8"/>
      <c r="Q29" s="8"/>
      <c r="R29" s="8"/>
      <c r="S29" s="11"/>
      <c r="T29" s="11"/>
      <c r="U29" s="11"/>
      <c r="V29" s="10"/>
      <c r="W29" s="10"/>
      <c r="X29" s="6" t="str">
        <f t="shared" si="0"/>
        <v/>
      </c>
      <c r="Y29" s="7" t="str">
        <f t="shared" si="1"/>
        <v/>
      </c>
      <c r="Z29" s="8"/>
      <c r="AA29" s="10"/>
    </row>
    <row r="30" spans="1:27" ht="19.5" customHeight="1" x14ac:dyDescent="0.3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8"/>
      <c r="P30" s="8"/>
      <c r="Q30" s="8"/>
      <c r="R30" s="8"/>
      <c r="S30" s="11"/>
      <c r="T30" s="11"/>
      <c r="U30" s="11"/>
      <c r="V30" s="10"/>
      <c r="W30" s="10"/>
      <c r="X30" s="6" t="str">
        <f t="shared" si="0"/>
        <v/>
      </c>
      <c r="Y30" s="7" t="str">
        <f t="shared" si="1"/>
        <v/>
      </c>
      <c r="Z30" s="8"/>
      <c r="AA30" s="10"/>
    </row>
    <row r="31" spans="1:27" ht="19.5" customHeight="1" x14ac:dyDescent="0.3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8"/>
      <c r="P31" s="8"/>
      <c r="Q31" s="8"/>
      <c r="R31" s="8"/>
      <c r="S31" s="11"/>
      <c r="T31" s="11"/>
      <c r="U31" s="11"/>
      <c r="V31" s="10"/>
      <c r="W31" s="10"/>
      <c r="X31" s="6" t="str">
        <f t="shared" si="0"/>
        <v/>
      </c>
      <c r="Y31" s="7" t="str">
        <f t="shared" si="1"/>
        <v/>
      </c>
      <c r="Z31" s="8"/>
      <c r="AA31" s="10"/>
    </row>
    <row r="32" spans="1:27" ht="19.5" customHeight="1" x14ac:dyDescent="0.3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8"/>
      <c r="P32" s="8"/>
      <c r="Q32" s="8"/>
      <c r="R32" s="8"/>
      <c r="S32" s="11"/>
      <c r="T32" s="11"/>
      <c r="U32" s="11"/>
      <c r="V32" s="10"/>
      <c r="W32" s="10"/>
      <c r="X32" s="6" t="str">
        <f t="shared" si="0"/>
        <v/>
      </c>
      <c r="Y32" s="7" t="str">
        <f t="shared" si="1"/>
        <v/>
      </c>
      <c r="Z32" s="8"/>
      <c r="AA32" s="10"/>
    </row>
    <row r="33" spans="1:27" ht="19.5" customHeight="1" x14ac:dyDescent="0.35">
      <c r="A33" s="8"/>
      <c r="B33" s="9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8"/>
      <c r="P33" s="8"/>
      <c r="Q33" s="8"/>
      <c r="R33" s="8"/>
      <c r="S33" s="11"/>
      <c r="T33" s="11"/>
      <c r="U33" s="11"/>
      <c r="V33" s="10"/>
      <c r="W33" s="10"/>
      <c r="X33" s="6" t="str">
        <f t="shared" si="0"/>
        <v/>
      </c>
      <c r="Y33" s="7" t="str">
        <f t="shared" si="1"/>
        <v/>
      </c>
      <c r="Z33" s="8"/>
      <c r="AA33" s="10"/>
    </row>
    <row r="34" spans="1:27" ht="19.5" customHeight="1" x14ac:dyDescent="0.35">
      <c r="A34" s="8"/>
      <c r="B34" s="9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8"/>
      <c r="P34" s="8"/>
      <c r="Q34" s="8"/>
      <c r="R34" s="8"/>
      <c r="S34" s="11"/>
      <c r="T34" s="11"/>
      <c r="U34" s="11"/>
      <c r="V34" s="10"/>
      <c r="W34" s="10"/>
      <c r="X34" s="6" t="str">
        <f t="shared" si="0"/>
        <v/>
      </c>
      <c r="Y34" s="7" t="str">
        <f t="shared" si="1"/>
        <v/>
      </c>
      <c r="Z34" s="8"/>
      <c r="AA34" s="10"/>
    </row>
    <row r="35" spans="1:27" ht="19.5" customHeight="1" x14ac:dyDescent="0.35">
      <c r="A35" s="8"/>
      <c r="B35" s="9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8"/>
      <c r="P35" s="8"/>
      <c r="Q35" s="8"/>
      <c r="R35" s="8"/>
      <c r="S35" s="11"/>
      <c r="T35" s="11"/>
      <c r="U35" s="11"/>
      <c r="V35" s="10"/>
      <c r="W35" s="10"/>
      <c r="X35" s="6" t="str">
        <f t="shared" si="0"/>
        <v/>
      </c>
      <c r="Y35" s="7" t="str">
        <f t="shared" si="1"/>
        <v/>
      </c>
      <c r="Z35" s="8"/>
      <c r="AA35" s="10"/>
    </row>
    <row r="36" spans="1:27" ht="19.5" customHeight="1" x14ac:dyDescent="0.35">
      <c r="A36" s="8"/>
      <c r="B36" s="9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8"/>
      <c r="P36" s="8"/>
      <c r="Q36" s="8"/>
      <c r="R36" s="8"/>
      <c r="S36" s="11"/>
      <c r="T36" s="11"/>
      <c r="U36" s="11"/>
      <c r="V36" s="10"/>
      <c r="W36" s="10"/>
      <c r="X36" s="6" t="str">
        <f t="shared" si="0"/>
        <v/>
      </c>
      <c r="Y36" s="7" t="str">
        <f t="shared" si="1"/>
        <v/>
      </c>
      <c r="Z36" s="8"/>
      <c r="AA36" s="10"/>
    </row>
    <row r="37" spans="1:27" ht="19.5" customHeight="1" x14ac:dyDescent="0.35">
      <c r="A37" s="8"/>
      <c r="B37" s="9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8"/>
      <c r="P37" s="8"/>
      <c r="Q37" s="8"/>
      <c r="R37" s="8"/>
      <c r="S37" s="11"/>
      <c r="T37" s="11"/>
      <c r="U37" s="11"/>
      <c r="V37" s="10"/>
      <c r="W37" s="10"/>
      <c r="X37" s="6" t="str">
        <f t="shared" si="0"/>
        <v/>
      </c>
      <c r="Y37" s="7" t="str">
        <f t="shared" si="1"/>
        <v/>
      </c>
      <c r="Z37" s="8"/>
      <c r="AA37" s="10"/>
    </row>
    <row r="38" spans="1:27" ht="19.5" customHeight="1" x14ac:dyDescent="0.35">
      <c r="A38" s="8"/>
      <c r="B38" s="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8"/>
      <c r="P38" s="8"/>
      <c r="Q38" s="8"/>
      <c r="R38" s="8"/>
      <c r="S38" s="11"/>
      <c r="T38" s="11"/>
      <c r="U38" s="11"/>
      <c r="V38" s="10"/>
      <c r="W38" s="10"/>
      <c r="X38" s="6" t="str">
        <f t="shared" ref="X38:X65" si="2">IF(A38="","",IF(J38="Approved",20,IF(J38="Under Review",12,IF(J38="In Progress",6,0)))+IF(K38="Approved",20,IF(K38="Under Review",12,IF(K38="In Progress",6,0)))+IF(L38="Approved",15,IF(L38="Approved with conditions",11,IF(L38="Not Required",15,0)))+IF(P38="None",15,IF(P38="Low",12,IF(P38="Medium",7,IF(P38="High",3,0))))+IF(Q38="Yes",15,0)+IF(R38="Yes",15,0))</f>
        <v/>
      </c>
      <c r="Y38" s="7" t="str">
        <f t="shared" ref="Y38:Y65" si="3">IF(X38="","",IF(X38&gt;=85,"Ready",IF(X38&gt;=70,"Nearly Ready",IF(X38&gt;=50,"Gaps","Not Ready"))))</f>
        <v/>
      </c>
      <c r="Z38" s="8"/>
      <c r="AA38" s="10"/>
    </row>
    <row r="39" spans="1:27" ht="19.5" customHeight="1" x14ac:dyDescent="0.35">
      <c r="A39" s="8"/>
      <c r="B39" s="9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8"/>
      <c r="P39" s="8"/>
      <c r="Q39" s="8"/>
      <c r="R39" s="8"/>
      <c r="S39" s="11"/>
      <c r="T39" s="11"/>
      <c r="U39" s="11"/>
      <c r="V39" s="10"/>
      <c r="W39" s="10"/>
      <c r="X39" s="6" t="str">
        <f t="shared" si="2"/>
        <v/>
      </c>
      <c r="Y39" s="7" t="str">
        <f t="shared" si="3"/>
        <v/>
      </c>
      <c r="Z39" s="8"/>
      <c r="AA39" s="10"/>
    </row>
    <row r="40" spans="1:27" ht="19.5" customHeight="1" x14ac:dyDescent="0.35">
      <c r="A40" s="8"/>
      <c r="B40" s="9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8"/>
      <c r="P40" s="8"/>
      <c r="Q40" s="8"/>
      <c r="R40" s="8"/>
      <c r="S40" s="11"/>
      <c r="T40" s="11"/>
      <c r="U40" s="11"/>
      <c r="V40" s="10"/>
      <c r="W40" s="10"/>
      <c r="X40" s="6" t="str">
        <f t="shared" si="2"/>
        <v/>
      </c>
      <c r="Y40" s="7" t="str">
        <f t="shared" si="3"/>
        <v/>
      </c>
      <c r="Z40" s="8"/>
      <c r="AA40" s="10"/>
    </row>
    <row r="41" spans="1:27" ht="19.5" customHeight="1" x14ac:dyDescent="0.35">
      <c r="A41" s="8"/>
      <c r="B41" s="9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8"/>
      <c r="P41" s="8"/>
      <c r="Q41" s="8"/>
      <c r="R41" s="8"/>
      <c r="S41" s="11"/>
      <c r="T41" s="11"/>
      <c r="U41" s="11"/>
      <c r="V41" s="10"/>
      <c r="W41" s="10"/>
      <c r="X41" s="6" t="str">
        <f t="shared" si="2"/>
        <v/>
      </c>
      <c r="Y41" s="7" t="str">
        <f t="shared" si="3"/>
        <v/>
      </c>
      <c r="Z41" s="8"/>
      <c r="AA41" s="10"/>
    </row>
    <row r="42" spans="1:27" ht="19.5" customHeight="1" x14ac:dyDescent="0.35">
      <c r="A42" s="8"/>
      <c r="B42" s="9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8"/>
      <c r="P42" s="8"/>
      <c r="Q42" s="8"/>
      <c r="R42" s="8"/>
      <c r="S42" s="11"/>
      <c r="T42" s="11"/>
      <c r="U42" s="11"/>
      <c r="V42" s="10"/>
      <c r="W42" s="10"/>
      <c r="X42" s="6" t="str">
        <f t="shared" si="2"/>
        <v/>
      </c>
      <c r="Y42" s="7" t="str">
        <f t="shared" si="3"/>
        <v/>
      </c>
      <c r="Z42" s="8"/>
      <c r="AA42" s="10"/>
    </row>
    <row r="43" spans="1:27" ht="19.5" customHeight="1" x14ac:dyDescent="0.35">
      <c r="A43" s="8"/>
      <c r="B43" s="9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0"/>
      <c r="O43" s="8"/>
      <c r="P43" s="8"/>
      <c r="Q43" s="8"/>
      <c r="R43" s="8"/>
      <c r="S43" s="11"/>
      <c r="T43" s="11"/>
      <c r="U43" s="11"/>
      <c r="V43" s="10"/>
      <c r="W43" s="10"/>
      <c r="X43" s="6" t="str">
        <f t="shared" si="2"/>
        <v/>
      </c>
      <c r="Y43" s="7" t="str">
        <f t="shared" si="3"/>
        <v/>
      </c>
      <c r="Z43" s="8"/>
      <c r="AA43" s="10"/>
    </row>
    <row r="44" spans="1:27" ht="19.5" customHeight="1" x14ac:dyDescent="0.35">
      <c r="A44" s="8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10"/>
      <c r="O44" s="8"/>
      <c r="P44" s="8"/>
      <c r="Q44" s="8"/>
      <c r="R44" s="8"/>
      <c r="S44" s="11"/>
      <c r="T44" s="11"/>
      <c r="U44" s="11"/>
      <c r="V44" s="10"/>
      <c r="W44" s="10"/>
      <c r="X44" s="6" t="str">
        <f t="shared" si="2"/>
        <v/>
      </c>
      <c r="Y44" s="7" t="str">
        <f t="shared" si="3"/>
        <v/>
      </c>
      <c r="Z44" s="8"/>
      <c r="AA44" s="10"/>
    </row>
    <row r="45" spans="1:27" ht="19.5" customHeight="1" x14ac:dyDescent="0.35">
      <c r="A45" s="8"/>
      <c r="B45" s="9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0"/>
      <c r="O45" s="8"/>
      <c r="P45" s="8"/>
      <c r="Q45" s="8"/>
      <c r="R45" s="8"/>
      <c r="S45" s="11"/>
      <c r="T45" s="11"/>
      <c r="U45" s="11"/>
      <c r="V45" s="10"/>
      <c r="W45" s="10"/>
      <c r="X45" s="6" t="str">
        <f t="shared" si="2"/>
        <v/>
      </c>
      <c r="Y45" s="7" t="str">
        <f t="shared" si="3"/>
        <v/>
      </c>
      <c r="Z45" s="8"/>
      <c r="AA45" s="10"/>
    </row>
    <row r="46" spans="1:27" ht="19.5" customHeight="1" x14ac:dyDescent="0.35">
      <c r="A46" s="8"/>
      <c r="B46" s="9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10"/>
      <c r="O46" s="8"/>
      <c r="P46" s="8"/>
      <c r="Q46" s="8"/>
      <c r="R46" s="8"/>
      <c r="S46" s="11"/>
      <c r="T46" s="11"/>
      <c r="U46" s="11"/>
      <c r="V46" s="10"/>
      <c r="W46" s="10"/>
      <c r="X46" s="6" t="str">
        <f t="shared" si="2"/>
        <v/>
      </c>
      <c r="Y46" s="7" t="str">
        <f t="shared" si="3"/>
        <v/>
      </c>
      <c r="Z46" s="8"/>
      <c r="AA46" s="10"/>
    </row>
    <row r="47" spans="1:27" ht="19.5" customHeight="1" x14ac:dyDescent="0.35">
      <c r="A47" s="8"/>
      <c r="B47" s="9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10"/>
      <c r="O47" s="8"/>
      <c r="P47" s="8"/>
      <c r="Q47" s="8"/>
      <c r="R47" s="8"/>
      <c r="S47" s="11"/>
      <c r="T47" s="11"/>
      <c r="U47" s="11"/>
      <c r="V47" s="10"/>
      <c r="W47" s="10"/>
      <c r="X47" s="6" t="str">
        <f t="shared" si="2"/>
        <v/>
      </c>
      <c r="Y47" s="7" t="str">
        <f t="shared" si="3"/>
        <v/>
      </c>
      <c r="Z47" s="8"/>
      <c r="AA47" s="10"/>
    </row>
    <row r="48" spans="1:27" ht="19.5" customHeight="1" x14ac:dyDescent="0.35">
      <c r="A48" s="8"/>
      <c r="B48" s="9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0"/>
      <c r="O48" s="8"/>
      <c r="P48" s="8"/>
      <c r="Q48" s="8"/>
      <c r="R48" s="8"/>
      <c r="S48" s="11"/>
      <c r="T48" s="11"/>
      <c r="U48" s="11"/>
      <c r="V48" s="10"/>
      <c r="W48" s="10"/>
      <c r="X48" s="6" t="str">
        <f t="shared" si="2"/>
        <v/>
      </c>
      <c r="Y48" s="7" t="str">
        <f t="shared" si="3"/>
        <v/>
      </c>
      <c r="Z48" s="8"/>
      <c r="AA48" s="10"/>
    </row>
    <row r="49" spans="1:27" ht="19.5" customHeight="1" x14ac:dyDescent="0.35">
      <c r="A49" s="8"/>
      <c r="B49" s="9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10"/>
      <c r="O49" s="8"/>
      <c r="P49" s="8"/>
      <c r="Q49" s="8"/>
      <c r="R49" s="8"/>
      <c r="S49" s="11"/>
      <c r="T49" s="11"/>
      <c r="U49" s="11"/>
      <c r="V49" s="10"/>
      <c r="W49" s="10"/>
      <c r="X49" s="6" t="str">
        <f t="shared" si="2"/>
        <v/>
      </c>
      <c r="Y49" s="7" t="str">
        <f t="shared" si="3"/>
        <v/>
      </c>
      <c r="Z49" s="8"/>
      <c r="AA49" s="10"/>
    </row>
    <row r="50" spans="1:27" ht="19.5" customHeight="1" x14ac:dyDescent="0.35">
      <c r="A50" s="8"/>
      <c r="B50" s="9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10"/>
      <c r="O50" s="8"/>
      <c r="P50" s="8"/>
      <c r="Q50" s="8"/>
      <c r="R50" s="8"/>
      <c r="S50" s="11"/>
      <c r="T50" s="11"/>
      <c r="U50" s="11"/>
      <c r="V50" s="10"/>
      <c r="W50" s="10"/>
      <c r="X50" s="6" t="str">
        <f t="shared" si="2"/>
        <v/>
      </c>
      <c r="Y50" s="7" t="str">
        <f t="shared" si="3"/>
        <v/>
      </c>
      <c r="Z50" s="8"/>
      <c r="AA50" s="10"/>
    </row>
    <row r="51" spans="1:27" ht="19.5" customHeight="1" x14ac:dyDescent="0.35">
      <c r="A51" s="8"/>
      <c r="B51" s="9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0"/>
      <c r="O51" s="8"/>
      <c r="P51" s="8"/>
      <c r="Q51" s="8"/>
      <c r="R51" s="8"/>
      <c r="S51" s="11"/>
      <c r="T51" s="11"/>
      <c r="U51" s="11"/>
      <c r="V51" s="10"/>
      <c r="W51" s="10"/>
      <c r="X51" s="6" t="str">
        <f t="shared" si="2"/>
        <v/>
      </c>
      <c r="Y51" s="7" t="str">
        <f t="shared" si="3"/>
        <v/>
      </c>
      <c r="Z51" s="8"/>
      <c r="AA51" s="10"/>
    </row>
    <row r="52" spans="1:27" ht="19.5" customHeight="1" x14ac:dyDescent="0.35">
      <c r="A52" s="8"/>
      <c r="B52" s="9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10"/>
      <c r="O52" s="8"/>
      <c r="P52" s="8"/>
      <c r="Q52" s="8"/>
      <c r="R52" s="8"/>
      <c r="S52" s="11"/>
      <c r="T52" s="11"/>
      <c r="U52" s="11"/>
      <c r="V52" s="10"/>
      <c r="W52" s="10"/>
      <c r="X52" s="6" t="str">
        <f t="shared" si="2"/>
        <v/>
      </c>
      <c r="Y52" s="7" t="str">
        <f t="shared" si="3"/>
        <v/>
      </c>
      <c r="Z52" s="8"/>
      <c r="AA52" s="10"/>
    </row>
    <row r="53" spans="1:27" ht="19.5" customHeight="1" x14ac:dyDescent="0.35">
      <c r="A53" s="8"/>
      <c r="B53" s="9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10"/>
      <c r="O53" s="8"/>
      <c r="P53" s="8"/>
      <c r="Q53" s="8"/>
      <c r="R53" s="8"/>
      <c r="S53" s="11"/>
      <c r="T53" s="11"/>
      <c r="U53" s="11"/>
      <c r="V53" s="10"/>
      <c r="W53" s="10"/>
      <c r="X53" s="6" t="str">
        <f t="shared" si="2"/>
        <v/>
      </c>
      <c r="Y53" s="7" t="str">
        <f t="shared" si="3"/>
        <v/>
      </c>
      <c r="Z53" s="8"/>
      <c r="AA53" s="10"/>
    </row>
    <row r="54" spans="1:27" ht="19.5" customHeight="1" x14ac:dyDescent="0.35">
      <c r="A54" s="8"/>
      <c r="B54" s="9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0"/>
      <c r="O54" s="8"/>
      <c r="P54" s="8"/>
      <c r="Q54" s="8"/>
      <c r="R54" s="8"/>
      <c r="S54" s="11"/>
      <c r="T54" s="11"/>
      <c r="U54" s="11"/>
      <c r="V54" s="10"/>
      <c r="W54" s="10"/>
      <c r="X54" s="6" t="str">
        <f t="shared" si="2"/>
        <v/>
      </c>
      <c r="Y54" s="7" t="str">
        <f t="shared" si="3"/>
        <v/>
      </c>
      <c r="Z54" s="8"/>
      <c r="AA54" s="10"/>
    </row>
    <row r="55" spans="1:27" ht="19.5" customHeight="1" x14ac:dyDescent="0.35">
      <c r="A55" s="8"/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0"/>
      <c r="O55" s="8"/>
      <c r="P55" s="8"/>
      <c r="Q55" s="8"/>
      <c r="R55" s="8"/>
      <c r="S55" s="11"/>
      <c r="T55" s="11"/>
      <c r="U55" s="11"/>
      <c r="V55" s="10"/>
      <c r="W55" s="10"/>
      <c r="X55" s="6" t="str">
        <f t="shared" si="2"/>
        <v/>
      </c>
      <c r="Y55" s="7" t="str">
        <f t="shared" si="3"/>
        <v/>
      </c>
      <c r="Z55" s="8"/>
      <c r="AA55" s="10"/>
    </row>
    <row r="56" spans="1:27" ht="19.5" customHeight="1" x14ac:dyDescent="0.35">
      <c r="A56" s="8"/>
      <c r="B56" s="9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10"/>
      <c r="O56" s="8"/>
      <c r="P56" s="8"/>
      <c r="Q56" s="8"/>
      <c r="R56" s="8"/>
      <c r="S56" s="11"/>
      <c r="T56" s="11"/>
      <c r="U56" s="11"/>
      <c r="V56" s="10"/>
      <c r="W56" s="10"/>
      <c r="X56" s="6" t="str">
        <f t="shared" si="2"/>
        <v/>
      </c>
      <c r="Y56" s="7" t="str">
        <f t="shared" si="3"/>
        <v/>
      </c>
      <c r="Z56" s="8"/>
      <c r="AA56" s="10"/>
    </row>
    <row r="57" spans="1:27" ht="19.5" customHeight="1" x14ac:dyDescent="0.35">
      <c r="A57" s="8"/>
      <c r="B57" s="9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0"/>
      <c r="O57" s="8"/>
      <c r="P57" s="8"/>
      <c r="Q57" s="8"/>
      <c r="R57" s="8"/>
      <c r="S57" s="11"/>
      <c r="T57" s="11"/>
      <c r="U57" s="11"/>
      <c r="V57" s="10"/>
      <c r="W57" s="10"/>
      <c r="X57" s="6" t="str">
        <f t="shared" si="2"/>
        <v/>
      </c>
      <c r="Y57" s="7" t="str">
        <f t="shared" si="3"/>
        <v/>
      </c>
      <c r="Z57" s="8"/>
      <c r="AA57" s="10"/>
    </row>
    <row r="58" spans="1:27" ht="19.5" customHeight="1" x14ac:dyDescent="0.35">
      <c r="A58" s="8"/>
      <c r="B58" s="9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10"/>
      <c r="O58" s="8"/>
      <c r="P58" s="8"/>
      <c r="Q58" s="8"/>
      <c r="R58" s="8"/>
      <c r="S58" s="11"/>
      <c r="T58" s="11"/>
      <c r="U58" s="11"/>
      <c r="V58" s="10"/>
      <c r="W58" s="10"/>
      <c r="X58" s="6" t="str">
        <f t="shared" si="2"/>
        <v/>
      </c>
      <c r="Y58" s="7" t="str">
        <f t="shared" si="3"/>
        <v/>
      </c>
      <c r="Z58" s="8"/>
      <c r="AA58" s="10"/>
    </row>
    <row r="59" spans="1:27" ht="19.5" customHeight="1" x14ac:dyDescent="0.35">
      <c r="A59" s="8"/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10"/>
      <c r="O59" s="8"/>
      <c r="P59" s="8"/>
      <c r="Q59" s="8"/>
      <c r="R59" s="8"/>
      <c r="S59" s="11"/>
      <c r="T59" s="11"/>
      <c r="U59" s="11"/>
      <c r="V59" s="10"/>
      <c r="W59" s="10"/>
      <c r="X59" s="6" t="str">
        <f t="shared" si="2"/>
        <v/>
      </c>
      <c r="Y59" s="7" t="str">
        <f t="shared" si="3"/>
        <v/>
      </c>
      <c r="Z59" s="8"/>
      <c r="AA59" s="10"/>
    </row>
    <row r="60" spans="1:27" ht="19.5" customHeight="1" x14ac:dyDescent="0.35">
      <c r="A60" s="8"/>
      <c r="B60" s="9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0"/>
      <c r="O60" s="8"/>
      <c r="P60" s="8"/>
      <c r="Q60" s="8"/>
      <c r="R60" s="8"/>
      <c r="S60" s="11"/>
      <c r="T60" s="11"/>
      <c r="U60" s="11"/>
      <c r="V60" s="10"/>
      <c r="W60" s="10"/>
      <c r="X60" s="6" t="str">
        <f t="shared" si="2"/>
        <v/>
      </c>
      <c r="Y60" s="7" t="str">
        <f t="shared" si="3"/>
        <v/>
      </c>
      <c r="Z60" s="8"/>
      <c r="AA60" s="10"/>
    </row>
    <row r="61" spans="1:27" ht="19.5" customHeight="1" x14ac:dyDescent="0.35">
      <c r="A61" s="8"/>
      <c r="B61" s="9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10"/>
      <c r="O61" s="8"/>
      <c r="P61" s="8"/>
      <c r="Q61" s="8"/>
      <c r="R61" s="8"/>
      <c r="S61" s="11"/>
      <c r="T61" s="11"/>
      <c r="U61" s="11"/>
      <c r="V61" s="10"/>
      <c r="W61" s="10"/>
      <c r="X61" s="6" t="str">
        <f t="shared" si="2"/>
        <v/>
      </c>
      <c r="Y61" s="7" t="str">
        <f t="shared" si="3"/>
        <v/>
      </c>
      <c r="Z61" s="8"/>
      <c r="AA61" s="10"/>
    </row>
    <row r="62" spans="1:27" ht="19.5" customHeight="1" x14ac:dyDescent="0.35">
      <c r="A62" s="8"/>
      <c r="B62" s="9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8"/>
      <c r="P62" s="8"/>
      <c r="Q62" s="8"/>
      <c r="R62" s="8"/>
      <c r="S62" s="11"/>
      <c r="T62" s="11"/>
      <c r="U62" s="11"/>
      <c r="V62" s="10"/>
      <c r="W62" s="10"/>
      <c r="X62" s="6" t="str">
        <f t="shared" si="2"/>
        <v/>
      </c>
      <c r="Y62" s="7" t="str">
        <f t="shared" si="3"/>
        <v/>
      </c>
      <c r="Z62" s="8"/>
      <c r="AA62" s="10"/>
    </row>
    <row r="63" spans="1:27" ht="19.5" customHeight="1" x14ac:dyDescent="0.35">
      <c r="A63" s="8"/>
      <c r="B63" s="9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8"/>
      <c r="P63" s="8"/>
      <c r="Q63" s="8"/>
      <c r="R63" s="8"/>
      <c r="S63" s="11"/>
      <c r="T63" s="11"/>
      <c r="U63" s="11"/>
      <c r="V63" s="10"/>
      <c r="W63" s="10"/>
      <c r="X63" s="6" t="str">
        <f t="shared" si="2"/>
        <v/>
      </c>
      <c r="Y63" s="7" t="str">
        <f t="shared" si="3"/>
        <v/>
      </c>
      <c r="Z63" s="8"/>
      <c r="AA63" s="10"/>
    </row>
    <row r="64" spans="1:27" ht="19.5" customHeight="1" x14ac:dyDescent="0.35">
      <c r="A64" s="8"/>
      <c r="B64" s="9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8"/>
      <c r="P64" s="8"/>
      <c r="Q64" s="8"/>
      <c r="R64" s="8"/>
      <c r="S64" s="11"/>
      <c r="T64" s="11"/>
      <c r="U64" s="11"/>
      <c r="V64" s="10"/>
      <c r="W64" s="10"/>
      <c r="X64" s="6" t="str">
        <f t="shared" si="2"/>
        <v/>
      </c>
      <c r="Y64" s="7" t="str">
        <f t="shared" si="3"/>
        <v/>
      </c>
      <c r="Z64" s="8"/>
      <c r="AA64" s="10"/>
    </row>
    <row r="65" spans="1:27" ht="19.5" customHeight="1" x14ac:dyDescent="0.35">
      <c r="A65" s="8"/>
      <c r="B65" s="9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8"/>
      <c r="P65" s="8"/>
      <c r="Q65" s="8"/>
      <c r="R65" s="8"/>
      <c r="S65" s="11"/>
      <c r="T65" s="11"/>
      <c r="U65" s="11"/>
      <c r="V65" s="10"/>
      <c r="W65" s="10"/>
      <c r="X65" s="6" t="str">
        <f t="shared" si="2"/>
        <v/>
      </c>
      <c r="Y65" s="7" t="str">
        <f t="shared" si="3"/>
        <v/>
      </c>
      <c r="Z65" s="8"/>
      <c r="AA65" s="10"/>
    </row>
  </sheetData>
  <mergeCells count="3">
    <mergeCell ref="A1:AA1"/>
    <mergeCell ref="A2:AA2"/>
    <mergeCell ref="A3:AA3"/>
  </mergeCells>
  <conditionalFormatting sqref="A6:AA65">
    <cfRule type="expression" dxfId="50" priority="53">
      <formula>AND($N6&lt;&gt;"",$N6&lt;TODAY(),$O6="Awaiting decision")</formula>
    </cfRule>
  </conditionalFormatting>
  <conditionalFormatting sqref="I6:I65">
    <cfRule type="expression" dxfId="49" priority="2">
      <formula>EXACT($I6,"Approved")</formula>
    </cfRule>
    <cfRule type="expression" dxfId="48" priority="3">
      <formula>EXACT($I6,"Completed")</formula>
    </cfRule>
    <cfRule type="expression" dxfId="47" priority="4">
      <formula>EXACT($I6,"In Progress")</formula>
    </cfRule>
    <cfRule type="expression" dxfId="46" priority="5">
      <formula>EXACT($I6,"Under Review")</formula>
    </cfRule>
    <cfRule type="expression" dxfId="45" priority="6">
      <formula>EXACT($I6,"On Hold")</formula>
    </cfRule>
    <cfRule type="expression" dxfId="44" priority="7">
      <formula>EXACT($I6,"Not Started")</formula>
    </cfRule>
    <cfRule type="expression" dxfId="43" priority="8">
      <formula>EXACT($I6,"Rejected")</formula>
    </cfRule>
    <cfRule type="expression" dxfId="42" priority="9">
      <formula>EXACT($I6,"Cancelled")</formula>
    </cfRule>
  </conditionalFormatting>
  <conditionalFormatting sqref="J6:J65">
    <cfRule type="expression" dxfId="41" priority="10">
      <formula>EXACT($J6,"Approved")</formula>
    </cfRule>
    <cfRule type="expression" dxfId="40" priority="11">
      <formula>EXACT($J6,"Completed")</formula>
    </cfRule>
    <cfRule type="expression" dxfId="39" priority="12">
      <formula>EXACT($J6,"In Progress")</formula>
    </cfRule>
    <cfRule type="expression" dxfId="38" priority="13">
      <formula>EXACT($J6,"Under Review")</formula>
    </cfRule>
    <cfRule type="expression" dxfId="37" priority="14">
      <formula>EXACT($J6,"On Hold")</formula>
    </cfRule>
    <cfRule type="expression" dxfId="36" priority="15">
      <formula>EXACT($J6,"Not Started")</formula>
    </cfRule>
    <cfRule type="expression" dxfId="35" priority="16">
      <formula>EXACT($J6,"Rejected")</formula>
    </cfRule>
    <cfRule type="expression" dxfId="34" priority="17">
      <formula>EXACT($J6,"Cancelled")</formula>
    </cfRule>
  </conditionalFormatting>
  <conditionalFormatting sqref="K6:K65">
    <cfRule type="expression" dxfId="33" priority="18">
      <formula>EXACT($K6,"Approved")</formula>
    </cfRule>
    <cfRule type="expression" dxfId="32" priority="19">
      <formula>EXACT($K6,"Completed")</formula>
    </cfRule>
    <cfRule type="expression" dxfId="31" priority="20">
      <formula>EXACT($K6,"In Progress")</formula>
    </cfRule>
    <cfRule type="expression" dxfId="30" priority="21">
      <formula>EXACT($K6,"Under Review")</formula>
    </cfRule>
    <cfRule type="expression" dxfId="29" priority="22">
      <formula>EXACT($K6,"On Hold")</formula>
    </cfRule>
    <cfRule type="expression" dxfId="28" priority="23">
      <formula>EXACT($K6,"Not Started")</formula>
    </cfRule>
    <cfRule type="expression" dxfId="27" priority="24">
      <formula>EXACT($K6,"Rejected")</formula>
    </cfRule>
    <cfRule type="expression" dxfId="26" priority="25">
      <formula>EXACT($K6,"Cancelled")</formula>
    </cfRule>
  </conditionalFormatting>
  <conditionalFormatting sqref="L6:L65">
    <cfRule type="expression" dxfId="25" priority="27">
      <formula>EXACT($L6,"Approved with conditions")</formula>
    </cfRule>
    <cfRule type="expression" dxfId="24" priority="28">
      <formula>EXACT($L6,"Pending")</formula>
    </cfRule>
    <cfRule type="expression" dxfId="23" priority="29">
      <formula>EXACT($L6,"Rejected")</formula>
    </cfRule>
    <cfRule type="expression" dxfId="22" priority="30">
      <formula>EXACT($L6,"Not Required")</formula>
    </cfRule>
    <cfRule type="expression" dxfId="21" priority="26">
      <formula>EXACT($L6,"Approved")</formula>
    </cfRule>
  </conditionalFormatting>
  <conditionalFormatting sqref="O6:O65">
    <cfRule type="expression" dxfId="20" priority="43">
      <formula>EXACT($O6,"Awaiting decision")</formula>
    </cfRule>
    <cfRule type="expression" dxfId="19" priority="44">
      <formula>EXACT($O6,"Proceed")</formula>
    </cfRule>
    <cfRule type="expression" dxfId="18" priority="45">
      <formula>EXACT($O6,"Hold pending actions")</formula>
    </cfRule>
    <cfRule type="expression" dxfId="17" priority="46">
      <formula>EXACT($O6,"Terminate")</formula>
    </cfRule>
    <cfRule type="expression" dxfId="16" priority="47">
      <formula>EXACT($O6,"Re-plan and resubmit")</formula>
    </cfRule>
  </conditionalFormatting>
  <conditionalFormatting sqref="P6:P65">
    <cfRule type="expression" dxfId="15" priority="32">
      <formula>EXACT($P6,"High")</formula>
    </cfRule>
    <cfRule type="expression" dxfId="14" priority="33">
      <formula>EXACT($P6,"Medium")</formula>
    </cfRule>
    <cfRule type="expression" dxfId="13" priority="34">
      <formula>EXACT($P6,"Low")</formula>
    </cfRule>
    <cfRule type="expression" dxfId="12" priority="35">
      <formula>EXACT($P6,"None")</formula>
    </cfRule>
    <cfRule type="expression" dxfId="11" priority="31">
      <formula>EXACT($P6,"Critical")</formula>
    </cfRule>
  </conditionalFormatting>
  <conditionalFormatting sqref="Q6:Q65">
    <cfRule type="expression" dxfId="10" priority="48">
      <formula>EXACT($Q6,"No")</formula>
    </cfRule>
    <cfRule type="expression" dxfId="9" priority="49">
      <formula>EXACT($Q6,"Yes")</formula>
    </cfRule>
  </conditionalFormatting>
  <conditionalFormatting sqref="R6:R65">
    <cfRule type="expression" dxfId="8" priority="50">
      <formula>EXACT($R6,"No")</formula>
    </cfRule>
    <cfRule type="expression" dxfId="7" priority="51">
      <formula>EXACT($R6,"Yes")</formula>
    </cfRule>
  </conditionalFormatting>
  <conditionalFormatting sqref="X6:X65">
    <cfRule type="colorScale" priority="52">
      <colorScale>
        <cfvo type="num" val="0"/>
        <cfvo type="num" val="70"/>
        <cfvo type="num" val="100"/>
        <color rgb="FFF4A9A0"/>
        <color rgb="FFFFE699"/>
        <color rgb="FFA9D18E"/>
      </colorScale>
    </cfRule>
  </conditionalFormatting>
  <conditionalFormatting sqref="Y6:Y65">
    <cfRule type="expression" dxfId="6" priority="39">
      <formula>EXACT($Y6,"Ready")</formula>
    </cfRule>
    <cfRule type="expression" dxfId="5" priority="40">
      <formula>EXACT($Y6,"Nearly Ready")</formula>
    </cfRule>
    <cfRule type="expression" dxfId="4" priority="42">
      <formula>EXACT($Y6,"Not Ready")</formula>
    </cfRule>
    <cfRule type="expression" dxfId="3" priority="41">
      <formula>EXACT($Y6,"Gaps")</formula>
    </cfRule>
  </conditionalFormatting>
  <conditionalFormatting sqref="Z6:Z65">
    <cfRule type="expression" dxfId="2" priority="36">
      <formula>EXACT($Z6,"Green")</formula>
    </cfRule>
    <cfRule type="expression" dxfId="1" priority="37">
      <formula>EXACT($Z6,"Amber")</formula>
    </cfRule>
    <cfRule type="expression" dxfId="0" priority="38">
      <formula>EXACT($Z6,"Red")</formula>
    </cfRule>
  </conditionalFormatting>
  <dataValidations count="13">
    <dataValidation type="list" allowBlank="1" errorTitle="Controlled value required" error="Select a value from the list." promptTitle="ApproachList" prompt="Choose from the controlled list." sqref="F6:F65" xr:uid="{00000000-0002-0000-0100-000000000000}">
      <formula1>ApproachList</formula1>
      <formula2>0</formula2>
    </dataValidation>
    <dataValidation type="list" allowBlank="1" errorTitle="Controlled value required" error="Select a value from the list." promptTitle="TierList" prompt="Choose from the controlled list." sqref="G6:G65" xr:uid="{00000000-0002-0000-0100-000001000000}">
      <formula1>TierList</formula1>
      <formula2>0</formula2>
    </dataValidation>
    <dataValidation type="list" allowBlank="1" errorTitle="Controlled value required" error="Select a value from the list." promptTitle="PhaseList" prompt="Choose from the controlled list." sqref="H6:H65" xr:uid="{00000000-0002-0000-0100-000002000000}">
      <formula1>PhaseList</formula1>
      <formula2>0</formula2>
    </dataValidation>
    <dataValidation type="list" allowBlank="1" errorTitle="Controlled value required" error="Select a value from the list." promptTitle="StatusList" prompt="Choose from the controlled list." sqref="I6:I65" xr:uid="{00000000-0002-0000-0100-000003000000}">
      <formula1>StatusList</formula1>
      <formula2>0</formula2>
    </dataValidation>
    <dataValidation type="list" allowBlank="1" errorTitle="Controlled value required" error="Select a value from the list." promptTitle="DocStatusList" prompt="Choose from the controlled list." sqref="J6:K65" xr:uid="{00000000-0002-0000-0100-000004000000}">
      <formula1>DocStatusList</formula1>
      <formula2>0</formula2>
    </dataValidation>
    <dataValidation type="list" allowBlank="1" errorTitle="Controlled value required" error="Select a value from the list." promptTitle="ApprovalStatusList" prompt="Choose from the controlled list." sqref="L6:L65" xr:uid="{00000000-0002-0000-0100-000005000000}">
      <formula1>ApprovalStatusList</formula1>
      <formula2>0</formula2>
    </dataValidation>
    <dataValidation type="list" allowBlank="1" errorTitle="Controlled value required" error="Select a value from the list." promptTitle="GateList" prompt="Choose from the controlled list." sqref="M6:M65" xr:uid="{00000000-0002-0000-0100-000006000000}">
      <formula1>GateList</formula1>
      <formula2>0</formula2>
    </dataValidation>
    <dataValidation type="list" allowBlank="1" errorTitle="Controlled value required" error="Select a value from the list." promptTitle="GateDecisionList" prompt="Choose from the controlled list." sqref="O6:O65" xr:uid="{00000000-0002-0000-0100-000007000000}">
      <formula1>GateDecisionList</formula1>
      <formula2>0</formula2>
    </dataValidation>
    <dataValidation type="list" allowBlank="1" errorTitle="Controlled value required" error="Select a value from the list." promptTitle="IssueLevelList" prompt="Choose from the controlled list." sqref="P6:P65" xr:uid="{00000000-0002-0000-0100-000008000000}">
      <formula1>IssueLevelList</formula1>
      <formula2>0</formula2>
    </dataValidation>
    <dataValidation type="list" allowBlank="1" errorTitle="Controlled value required" error="Select a value from the list." promptTitle="YesNoList" prompt="Choose from the controlled list." sqref="Q6:R65" xr:uid="{00000000-0002-0000-0100-000009000000}">
      <formula1>YesNoList</formula1>
      <formula2>0</formula2>
    </dataValidation>
    <dataValidation type="list" allowBlank="1" errorTitle="Controlled value required" error="Select a value from the list." promptTitle="RAGList" prompt="Choose from the controlled list." sqref="Z6:Z65" xr:uid="{00000000-0002-0000-0100-00000A000000}">
      <formula1>RAGList</formula1>
      <formula2>0</formula2>
    </dataValidation>
    <dataValidation type="date" allowBlank="1" errorTitle="Invalid date" error="Enter a valid date between 01-Jan-2000 and 31-Dec-2100." promptTitle="Date" prompt="Enter a date (DD-MMM-YYYY)." sqref="N6:N65 V6:W65 AA6:AA65" xr:uid="{00000000-0002-0000-0100-00000B000000}">
      <formula1>DATE(2000,1,1)</formula1>
      <formula2>DATE(2100,12,31)</formula2>
    </dataValidation>
    <dataValidation type="decimal" allowBlank="1" errorTitle="Numeric value required" error="Enter a number between 0 and 1000000000000.0." promptTitle="Numeric" prompt="Enter a numeric value." sqref="S6:U65" xr:uid="{00000000-0002-0000-0100-00000C000000}">
      <formula1>0</formula1>
      <formula2>1000000000000</formula2>
    </dataValidation>
  </dataValidations>
  <pageMargins left="0.75" right="0.75" top="1" bottom="1" header="0.511811023622047" footer="0.511811023622047"/>
  <pageSetup orientation="landscape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showGridLines="0" zoomScaleNormal="100" workbookViewId="0">
      <pane ySplit="5" topLeftCell="A6" activePane="bottomLeft" state="frozen"/>
      <selection pane="bottomLeft" activeCell="M18" sqref="M18"/>
    </sheetView>
  </sheetViews>
  <sheetFormatPr defaultColWidth="8.6328125" defaultRowHeight="14.5" x14ac:dyDescent="0.35"/>
  <cols>
    <col min="1" max="1" width="6" customWidth="1"/>
    <col min="2" max="2" width="34" customWidth="1"/>
    <col min="3" max="3" width="14" customWidth="1"/>
    <col min="4" max="4" width="6" customWidth="1"/>
    <col min="5" max="5" width="34" customWidth="1"/>
    <col min="6" max="6" width="14" customWidth="1"/>
    <col min="7" max="7" width="6" customWidth="1"/>
    <col min="8" max="8" width="30" customWidth="1"/>
    <col min="9" max="9" width="14" customWidth="1"/>
  </cols>
  <sheetData>
    <row r="1" spans="1:9" ht="24" customHeight="1" x14ac:dyDescent="0.35">
      <c r="A1" s="41" t="s">
        <v>32</v>
      </c>
      <c r="B1" s="41"/>
      <c r="C1" s="41"/>
      <c r="D1" s="41"/>
      <c r="E1" s="41"/>
      <c r="F1" s="41"/>
      <c r="G1" s="41"/>
      <c r="H1" s="41"/>
    </row>
    <row r="2" spans="1:9" ht="21.75" customHeight="1" x14ac:dyDescent="0.35">
      <c r="A2" s="42" t="s">
        <v>146</v>
      </c>
      <c r="B2" s="42"/>
      <c r="C2" s="42"/>
      <c r="D2" s="42"/>
      <c r="E2" s="42"/>
      <c r="F2" s="42"/>
      <c r="G2" s="42"/>
      <c r="H2" s="42"/>
    </row>
    <row r="3" spans="1:9" ht="18" customHeight="1" x14ac:dyDescent="0.35">
      <c r="A3" s="43" t="s">
        <v>34</v>
      </c>
      <c r="B3" s="43"/>
      <c r="C3" s="43"/>
      <c r="D3" s="43"/>
      <c r="E3" s="43"/>
      <c r="F3" s="43"/>
      <c r="G3" s="43"/>
      <c r="H3" s="43"/>
    </row>
    <row r="4" spans="1:9" ht="6" customHeight="1" x14ac:dyDescent="0.35"/>
    <row r="6" spans="1:9" x14ac:dyDescent="0.35">
      <c r="B6" s="44" t="s">
        <v>147</v>
      </c>
      <c r="C6" s="44"/>
      <c r="E6" s="44" t="s">
        <v>148</v>
      </c>
      <c r="F6" s="44"/>
      <c r="H6" s="44" t="s">
        <v>149</v>
      </c>
      <c r="I6" s="44"/>
    </row>
    <row r="7" spans="1:9" x14ac:dyDescent="0.35">
      <c r="B7" s="12" t="s">
        <v>150</v>
      </c>
      <c r="C7" s="12" t="s">
        <v>151</v>
      </c>
      <c r="E7" s="12" t="s">
        <v>152</v>
      </c>
      <c r="F7" s="12" t="s">
        <v>151</v>
      </c>
      <c r="H7" s="12" t="s">
        <v>150</v>
      </c>
      <c r="I7" s="12" t="s">
        <v>151</v>
      </c>
    </row>
    <row r="8" spans="1:9" x14ac:dyDescent="0.35">
      <c r="B8" s="13" t="s">
        <v>133</v>
      </c>
      <c r="C8" s="6">
        <f>IF(B8="",0,COUNTIF(Portfolio_Master!$I$6:$I$65,B8))</f>
        <v>1</v>
      </c>
      <c r="E8" s="14" t="s">
        <v>65</v>
      </c>
      <c r="F8" s="6">
        <f>IF(E8="",0,COUNTIF(Portfolio_Master!$D$6:$D$65,E8))</f>
        <v>2</v>
      </c>
      <c r="H8" s="15" t="s">
        <v>71</v>
      </c>
      <c r="I8" s="6">
        <f>IF(H8="",0,COUNTIF(Portfolio_Master!$L$6:$L$65,H8))</f>
        <v>7</v>
      </c>
    </row>
    <row r="9" spans="1:9" x14ac:dyDescent="0.35">
      <c r="B9" s="13" t="s">
        <v>70</v>
      </c>
      <c r="C9" s="6">
        <f>IF(B9="",0,COUNTIF(Portfolio_Master!$I$6:$I$65,B9))</f>
        <v>9</v>
      </c>
      <c r="E9" s="14" t="s">
        <v>80</v>
      </c>
      <c r="F9" s="6">
        <f>IF(E9="",0,COUNTIF(Portfolio_Master!$D$6:$D$65,E9))</f>
        <v>2</v>
      </c>
      <c r="H9" s="15" t="s">
        <v>153</v>
      </c>
      <c r="I9" s="6">
        <f>IF(H9="",0,COUNTIF(Portfolio_Master!$L$6:$L$65,H9))</f>
        <v>0</v>
      </c>
    </row>
    <row r="10" spans="1:9" x14ac:dyDescent="0.35">
      <c r="B10" s="13" t="s">
        <v>110</v>
      </c>
      <c r="C10" s="6">
        <f>IF(B10="",0,COUNTIF(Portfolio_Master!$I$6:$I$65,B10))</f>
        <v>0</v>
      </c>
      <c r="E10" s="14" t="s">
        <v>90</v>
      </c>
      <c r="F10" s="6">
        <f>IF(E10="",0,COUNTIF(Portfolio_Master!$D$6:$D$65,E10))</f>
        <v>2</v>
      </c>
      <c r="H10" s="15" t="s">
        <v>111</v>
      </c>
      <c r="I10" s="6">
        <f>IF(H10="",0,COUNTIF(Portfolio_Master!$L$6:$L$65,H10))</f>
        <v>4</v>
      </c>
    </row>
    <row r="11" spans="1:9" x14ac:dyDescent="0.35">
      <c r="B11" s="13" t="s">
        <v>71</v>
      </c>
      <c r="C11" s="6">
        <f>IF(B11="",0,COUNTIF(Portfolio_Master!$I$6:$I$65,B11))</f>
        <v>0</v>
      </c>
      <c r="E11" s="14" t="s">
        <v>98</v>
      </c>
      <c r="F11" s="6">
        <f>IF(E11="",0,COUNTIF(Portfolio_Master!$D$6:$D$65,E11))</f>
        <v>2</v>
      </c>
      <c r="H11" s="15" t="s">
        <v>154</v>
      </c>
      <c r="I11" s="6">
        <f>IF(H11="",0,COUNTIF(Portfolio_Master!$L$6:$L$65,H11))</f>
        <v>0</v>
      </c>
    </row>
    <row r="12" spans="1:9" x14ac:dyDescent="0.35">
      <c r="B12" s="13" t="s">
        <v>129</v>
      </c>
      <c r="C12" s="6">
        <f>IF(B12="",0,COUNTIF(Portfolio_Master!$I$6:$I$65,B12))</f>
        <v>1</v>
      </c>
      <c r="E12" s="14" t="s">
        <v>107</v>
      </c>
      <c r="F12" s="6">
        <f>IF(E12="",0,COUNTIF(Portfolio_Master!$D$6:$D$65,E12))</f>
        <v>2</v>
      </c>
      <c r="H12" s="15" t="s">
        <v>144</v>
      </c>
      <c r="I12" s="6">
        <f>IF(H12="",0,COUNTIF(Portfolio_Master!$L$6:$L$65,H12))</f>
        <v>1</v>
      </c>
    </row>
    <row r="13" spans="1:9" x14ac:dyDescent="0.35">
      <c r="B13" s="13" t="s">
        <v>138</v>
      </c>
      <c r="C13" s="6">
        <f>IF(B13="",0,COUNTIF(Portfolio_Master!$I$6:$I$65,B13))</f>
        <v>1</v>
      </c>
      <c r="E13" s="14" t="s">
        <v>123</v>
      </c>
      <c r="F13" s="6">
        <f>IF(E13="",0,COUNTIF(Portfolio_Master!$D$6:$D$65,E13))</f>
        <v>2</v>
      </c>
    </row>
    <row r="14" spans="1:9" x14ac:dyDescent="0.35">
      <c r="B14" s="13" t="s">
        <v>155</v>
      </c>
      <c r="C14" s="6">
        <f>IF(B14="",0,COUNTIF(Portfolio_Master!$I$6:$I$65,B14))</f>
        <v>0</v>
      </c>
      <c r="E14" s="14"/>
      <c r="F14" s="6">
        <f>IF(E14="",0,COUNTIF(Portfolio_Master!$D$6:$D$65,E14))</f>
        <v>0</v>
      </c>
      <c r="H14" s="44" t="s">
        <v>156</v>
      </c>
      <c r="I14" s="44"/>
    </row>
    <row r="15" spans="1:9" x14ac:dyDescent="0.35">
      <c r="B15" s="13" t="s">
        <v>154</v>
      </c>
      <c r="C15" s="6">
        <f>IF(B15="",0,COUNTIF(Portfolio_Master!$I$6:$I$65,B15))</f>
        <v>0</v>
      </c>
      <c r="E15" s="14"/>
      <c r="F15" s="6">
        <f>IF(E15="",0,COUNTIF(Portfolio_Master!$D$6:$D$65,E15))</f>
        <v>0</v>
      </c>
      <c r="H15" s="12" t="s">
        <v>150</v>
      </c>
      <c r="I15" s="12" t="s">
        <v>151</v>
      </c>
    </row>
    <row r="16" spans="1:9" x14ac:dyDescent="0.35">
      <c r="E16" s="16" t="s">
        <v>157</v>
      </c>
      <c r="H16" s="13" t="s">
        <v>102</v>
      </c>
      <c r="I16" s="6">
        <f>IF(H16="",0,COUNTIF(Portfolio_Master!$P$6:$P$65,H16))</f>
        <v>3</v>
      </c>
    </row>
    <row r="17" spans="2:9" x14ac:dyDescent="0.35">
      <c r="B17" s="44" t="s">
        <v>158</v>
      </c>
      <c r="C17" s="44"/>
      <c r="H17" s="13" t="s">
        <v>74</v>
      </c>
      <c r="I17" s="6">
        <f>IF(H17="",0,COUNTIF(Portfolio_Master!$P$6:$P$65,H17))</f>
        <v>3</v>
      </c>
    </row>
    <row r="18" spans="2:9" x14ac:dyDescent="0.35">
      <c r="B18" s="12" t="s">
        <v>150</v>
      </c>
      <c r="C18" s="12" t="s">
        <v>151</v>
      </c>
      <c r="H18" s="13" t="s">
        <v>86</v>
      </c>
      <c r="I18" s="6">
        <f>IF(H18="",0,COUNTIF(Portfolio_Master!$P$6:$P$65,H18))</f>
        <v>3</v>
      </c>
    </row>
    <row r="19" spans="2:9" x14ac:dyDescent="0.35">
      <c r="B19" s="13" t="s">
        <v>82</v>
      </c>
      <c r="C19" s="6">
        <f>IF(B19="",0,COUNTIF(Portfolio_Master!$F$6:$F$65,B19))</f>
        <v>5</v>
      </c>
      <c r="H19" s="13" t="s">
        <v>120</v>
      </c>
      <c r="I19" s="6">
        <f>IF(H19="",0,COUNTIF(Portfolio_Master!$P$6:$P$65,H19))</f>
        <v>2</v>
      </c>
    </row>
    <row r="20" spans="2:9" x14ac:dyDescent="0.35">
      <c r="B20" s="13" t="s">
        <v>100</v>
      </c>
      <c r="C20" s="6">
        <f>IF(B20="",0,COUNTIF(Portfolio_Master!$F$6:$F$65,B20))</f>
        <v>3</v>
      </c>
      <c r="E20" s="44" t="s">
        <v>159</v>
      </c>
      <c r="F20" s="44"/>
      <c r="H20" s="13" t="s">
        <v>93</v>
      </c>
      <c r="I20" s="6">
        <f>IF(H20="",0,COUNTIF(Portfolio_Master!$P$6:$P$65,H20))</f>
        <v>1</v>
      </c>
    </row>
    <row r="21" spans="2:9" x14ac:dyDescent="0.35">
      <c r="B21" s="13" t="s">
        <v>67</v>
      </c>
      <c r="C21" s="6">
        <f>IF(B21="",0,COUNTIF(Portfolio_Master!$F$6:$F$65,B21))</f>
        <v>4</v>
      </c>
      <c r="E21" s="12" t="s">
        <v>152</v>
      </c>
      <c r="F21" s="12" t="s">
        <v>151</v>
      </c>
    </row>
    <row r="22" spans="2:9" x14ac:dyDescent="0.35">
      <c r="E22" s="14" t="s">
        <v>64</v>
      </c>
      <c r="F22" s="6">
        <f>IF(E22="",0,COUNTIF(Portfolio_Master!$C$6:$C$65,E22))</f>
        <v>2</v>
      </c>
      <c r="H22" s="44" t="s">
        <v>160</v>
      </c>
      <c r="I22" s="44"/>
    </row>
    <row r="23" spans="2:9" x14ac:dyDescent="0.35">
      <c r="B23" s="44" t="s">
        <v>161</v>
      </c>
      <c r="C23" s="44"/>
      <c r="E23" s="14" t="s">
        <v>79</v>
      </c>
      <c r="F23" s="6">
        <f>IF(E23="",0,COUNTIF(Portfolio_Master!$C$6:$C$65,E23))</f>
        <v>3</v>
      </c>
      <c r="H23" s="12" t="s">
        <v>150</v>
      </c>
      <c r="I23" s="12" t="s">
        <v>151</v>
      </c>
    </row>
    <row r="24" spans="2:9" x14ac:dyDescent="0.35">
      <c r="B24" s="12" t="s">
        <v>150</v>
      </c>
      <c r="C24" s="12" t="s">
        <v>151</v>
      </c>
      <c r="E24" s="14" t="s">
        <v>89</v>
      </c>
      <c r="F24" s="6">
        <f>IF(E24="",0,COUNTIF(Portfolio_Master!$C$6:$C$65,E24))</f>
        <v>2</v>
      </c>
      <c r="H24" s="13" t="s">
        <v>85</v>
      </c>
      <c r="I24" s="6">
        <f>IF(H24="",0,COUNTIF(Portfolio_Master!$O$6:$O$65,H24))</f>
        <v>4</v>
      </c>
    </row>
    <row r="25" spans="2:9" x14ac:dyDescent="0.35">
      <c r="B25" s="13" t="s">
        <v>68</v>
      </c>
      <c r="C25" s="6">
        <f>IF(B25="",0,COUNTIF(Portfolio_Master!$G$6:$G$65,B25))</f>
        <v>4</v>
      </c>
      <c r="E25" s="14" t="s">
        <v>97</v>
      </c>
      <c r="F25" s="6">
        <f>IF(E25="",0,COUNTIF(Portfolio_Master!$C$6:$C$65,E25))</f>
        <v>1</v>
      </c>
      <c r="H25" s="13" t="s">
        <v>73</v>
      </c>
      <c r="I25" s="6">
        <f>IF(H25="",0,COUNTIF(Portfolio_Master!$O$6:$O$65,H25))</f>
        <v>4</v>
      </c>
    </row>
    <row r="26" spans="2:9" x14ac:dyDescent="0.35">
      <c r="B26" s="13" t="s">
        <v>101</v>
      </c>
      <c r="C26" s="6">
        <f>IF(B26="",0,COUNTIF(Portfolio_Master!$G$6:$G$65,B26))</f>
        <v>4</v>
      </c>
      <c r="E26" s="14" t="s">
        <v>106</v>
      </c>
      <c r="F26" s="6">
        <f>IF(E26="",0,COUNTIF(Portfolio_Master!$C$6:$C$65,E26))</f>
        <v>1</v>
      </c>
      <c r="H26" s="13" t="s">
        <v>140</v>
      </c>
      <c r="I26" s="6">
        <f>IF(H26="",0,COUNTIF(Portfolio_Master!$O$6:$O$65,H26))</f>
        <v>1</v>
      </c>
    </row>
    <row r="27" spans="2:9" x14ac:dyDescent="0.35">
      <c r="B27" s="13" t="s">
        <v>128</v>
      </c>
      <c r="C27" s="6">
        <f>IF(B27="",0,COUNTIF(Portfolio_Master!$G$6:$G$65,B27))</f>
        <v>4</v>
      </c>
      <c r="E27" s="14" t="s">
        <v>116</v>
      </c>
      <c r="F27" s="6">
        <f>IF(E27="",0,COUNTIF(Portfolio_Master!$C$6:$C$65,E27))</f>
        <v>1</v>
      </c>
      <c r="H27" s="13" t="s">
        <v>162</v>
      </c>
      <c r="I27" s="6">
        <f>IF(H27="",0,COUNTIF(Portfolio_Master!$O$6:$O$65,H27))</f>
        <v>0</v>
      </c>
    </row>
    <row r="28" spans="2:9" x14ac:dyDescent="0.35">
      <c r="B28" s="13" t="s">
        <v>163</v>
      </c>
      <c r="C28" s="6">
        <f>IF(B28="",0,COUNTIF(Portfolio_Master!$G$6:$G$65,B28))</f>
        <v>0</v>
      </c>
      <c r="E28" s="14" t="s">
        <v>127</v>
      </c>
      <c r="F28" s="6">
        <f>IF(E28="",0,COUNTIF(Portfolio_Master!$C$6:$C$65,E28))</f>
        <v>1</v>
      </c>
      <c r="H28" s="13" t="s">
        <v>130</v>
      </c>
      <c r="I28" s="6">
        <f>IF(H28="",0,COUNTIF(Portfolio_Master!$O$6:$O$65,H28))</f>
        <v>1</v>
      </c>
    </row>
    <row r="29" spans="2:9" x14ac:dyDescent="0.35">
      <c r="E29" s="14" t="s">
        <v>136</v>
      </c>
      <c r="F29" s="6">
        <f>IF(E29="",0,COUNTIF(Portfolio_Master!$C$6:$C$65,E29))</f>
        <v>1</v>
      </c>
      <c r="H29" s="13" t="s">
        <v>164</v>
      </c>
      <c r="I29" s="6">
        <f>IF(H29="",0,COUNTIF(Portfolio_Master!$O$6:$O$65,H29))</f>
        <v>0</v>
      </c>
    </row>
    <row r="30" spans="2:9" x14ac:dyDescent="0.35">
      <c r="B30" s="44" t="s">
        <v>165</v>
      </c>
      <c r="C30" s="44"/>
      <c r="E30" s="14"/>
      <c r="F30" s="6">
        <f>IF(E30="",0,COUNTIF(Portfolio_Master!$C$6:$C$65,E30))</f>
        <v>0</v>
      </c>
      <c r="H30" s="13" t="s">
        <v>166</v>
      </c>
      <c r="I30" s="6">
        <f>IF(H30="",0,COUNTIF(Portfolio_Master!$O$6:$O$65,H30))</f>
        <v>0</v>
      </c>
    </row>
    <row r="31" spans="2:9" x14ac:dyDescent="0.35">
      <c r="B31" s="12" t="s">
        <v>150</v>
      </c>
      <c r="C31" s="12" t="s">
        <v>151</v>
      </c>
      <c r="E31" s="14"/>
      <c r="F31" s="6">
        <f>IF(E31="",0,COUNTIF(Portfolio_Master!$C$6:$C$65,E31))</f>
        <v>0</v>
      </c>
      <c r="H31" s="13" t="s">
        <v>124</v>
      </c>
      <c r="I31" s="6">
        <f>IF(H31="",0,COUNTIF(Portfolio_Master!$O$6:$O$65,H31))</f>
        <v>2</v>
      </c>
    </row>
    <row r="32" spans="2:9" x14ac:dyDescent="0.35">
      <c r="B32" s="13" t="s">
        <v>167</v>
      </c>
      <c r="C32" s="6">
        <f>IF(B32="",0,COUNTIF(Portfolio_Master!$Y$6:$Y$65,B32))</f>
        <v>7</v>
      </c>
      <c r="E32" s="16" t="s">
        <v>168</v>
      </c>
    </row>
    <row r="33" spans="2:3" x14ac:dyDescent="0.35">
      <c r="B33" s="13" t="s">
        <v>169</v>
      </c>
      <c r="C33" s="6">
        <f>IF(B33="",0,COUNTIF(Portfolio_Master!$Y$6:$Y$65,B33))</f>
        <v>0</v>
      </c>
    </row>
    <row r="34" spans="2:3" x14ac:dyDescent="0.35">
      <c r="B34" s="13" t="s">
        <v>170</v>
      </c>
      <c r="C34" s="6">
        <f>IF(B34="",0,COUNTIF(Portfolio_Master!$Y$6:$Y$65,B34))</f>
        <v>2</v>
      </c>
    </row>
    <row r="35" spans="2:3" x14ac:dyDescent="0.35">
      <c r="B35" s="13" t="s">
        <v>171</v>
      </c>
      <c r="C35" s="6">
        <f>IF(B35="",0,COUNTIF(Portfolio_Master!$Y$6:$Y$65,B35))</f>
        <v>3</v>
      </c>
    </row>
  </sheetData>
  <sheetProtection sheet="1"/>
  <mergeCells count="12">
    <mergeCell ref="B30:C30"/>
    <mergeCell ref="H14:I14"/>
    <mergeCell ref="B17:C17"/>
    <mergeCell ref="E20:F20"/>
    <mergeCell ref="H22:I22"/>
    <mergeCell ref="B23:C23"/>
    <mergeCell ref="A1:H1"/>
    <mergeCell ref="A2:H2"/>
    <mergeCell ref="A3:H3"/>
    <mergeCell ref="B6:C6"/>
    <mergeCell ref="E6:F6"/>
    <mergeCell ref="H6:I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showGridLines="0" zoomScaleNormal="100" workbookViewId="0">
      <pane ySplit="3" topLeftCell="A4" activePane="bottomLeft" state="frozen"/>
      <selection pane="bottomLeft" activeCell="E17" sqref="E17"/>
    </sheetView>
  </sheetViews>
  <sheetFormatPr defaultColWidth="8.6328125" defaultRowHeight="14.5" x14ac:dyDescent="0.35"/>
  <cols>
    <col min="1" max="12" width="24" customWidth="1"/>
  </cols>
  <sheetData>
    <row r="1" spans="1:16" ht="24" customHeight="1" x14ac:dyDescent="0.35">
      <c r="A1" s="19" t="s">
        <v>172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3" spans="1:16" ht="30" customHeight="1" x14ac:dyDescent="0.35">
      <c r="A3" s="17" t="s">
        <v>173</v>
      </c>
      <c r="B3" s="17" t="s">
        <v>174</v>
      </c>
      <c r="C3" s="17" t="s">
        <v>175</v>
      </c>
      <c r="D3" s="17" t="s">
        <v>176</v>
      </c>
      <c r="E3" s="17" t="s">
        <v>177</v>
      </c>
      <c r="F3" s="17" t="s">
        <v>178</v>
      </c>
      <c r="G3" s="17" t="s">
        <v>179</v>
      </c>
      <c r="H3" s="17" t="s">
        <v>180</v>
      </c>
      <c r="I3" s="17" t="s">
        <v>181</v>
      </c>
      <c r="J3" s="17" t="s">
        <v>182</v>
      </c>
      <c r="K3" s="17" t="s">
        <v>183</v>
      </c>
      <c r="L3" s="17" t="s">
        <v>184</v>
      </c>
    </row>
    <row r="4" spans="1:16" x14ac:dyDescent="0.35">
      <c r="A4" s="18" t="s">
        <v>133</v>
      </c>
      <c r="B4" s="18" t="s">
        <v>82</v>
      </c>
      <c r="C4" s="18" t="s">
        <v>68</v>
      </c>
      <c r="D4" s="18" t="s">
        <v>143</v>
      </c>
      <c r="E4" s="18" t="s">
        <v>133</v>
      </c>
      <c r="F4" s="18" t="s">
        <v>71</v>
      </c>
      <c r="G4" s="18" t="s">
        <v>145</v>
      </c>
      <c r="H4" s="18" t="s">
        <v>85</v>
      </c>
      <c r="I4" s="18" t="s">
        <v>102</v>
      </c>
      <c r="J4" s="18" t="s">
        <v>75</v>
      </c>
      <c r="K4" s="18" t="s">
        <v>103</v>
      </c>
      <c r="L4" s="18" t="s">
        <v>167</v>
      </c>
    </row>
    <row r="5" spans="1:16" x14ac:dyDescent="0.35">
      <c r="A5" s="18" t="s">
        <v>70</v>
      </c>
      <c r="B5" s="18" t="s">
        <v>100</v>
      </c>
      <c r="C5" s="18" t="s">
        <v>101</v>
      </c>
      <c r="D5" s="18" t="s">
        <v>109</v>
      </c>
      <c r="E5" s="18" t="s">
        <v>70</v>
      </c>
      <c r="F5" s="18" t="s">
        <v>153</v>
      </c>
      <c r="G5" s="18" t="s">
        <v>112</v>
      </c>
      <c r="H5" s="18" t="s">
        <v>73</v>
      </c>
      <c r="I5" s="18" t="s">
        <v>74</v>
      </c>
      <c r="J5" s="18" t="s">
        <v>113</v>
      </c>
      <c r="K5" s="18" t="s">
        <v>76</v>
      </c>
      <c r="L5" s="18" t="s">
        <v>169</v>
      </c>
    </row>
    <row r="6" spans="1:16" x14ac:dyDescent="0.35">
      <c r="A6" s="18" t="s">
        <v>110</v>
      </c>
      <c r="B6" s="18" t="s">
        <v>67</v>
      </c>
      <c r="C6" s="18" t="s">
        <v>128</v>
      </c>
      <c r="D6" s="18" t="s">
        <v>83</v>
      </c>
      <c r="E6" s="18" t="s">
        <v>110</v>
      </c>
      <c r="F6" s="18" t="s">
        <v>111</v>
      </c>
      <c r="G6" s="18" t="s">
        <v>84</v>
      </c>
      <c r="H6" s="18" t="s">
        <v>140</v>
      </c>
      <c r="I6" s="18" t="s">
        <v>86</v>
      </c>
      <c r="J6" s="18" t="s">
        <v>185</v>
      </c>
      <c r="K6" s="18" t="s">
        <v>94</v>
      </c>
      <c r="L6" s="18" t="s">
        <v>170</v>
      </c>
    </row>
    <row r="7" spans="1:16" x14ac:dyDescent="0.35">
      <c r="A7" s="18" t="s">
        <v>71</v>
      </c>
      <c r="C7" s="18" t="s">
        <v>163</v>
      </c>
      <c r="D7" s="18" t="s">
        <v>69</v>
      </c>
      <c r="E7" s="18" t="s">
        <v>71</v>
      </c>
      <c r="F7" s="18" t="s">
        <v>154</v>
      </c>
      <c r="G7" s="18" t="s">
        <v>72</v>
      </c>
      <c r="H7" s="18" t="s">
        <v>162</v>
      </c>
      <c r="I7" s="18" t="s">
        <v>120</v>
      </c>
      <c r="L7" s="18" t="s">
        <v>171</v>
      </c>
    </row>
    <row r="8" spans="1:16" x14ac:dyDescent="0.35">
      <c r="A8" s="18" t="s">
        <v>154</v>
      </c>
      <c r="D8" s="18" t="s">
        <v>186</v>
      </c>
      <c r="E8" s="18" t="s">
        <v>154</v>
      </c>
      <c r="F8" s="18" t="s">
        <v>144</v>
      </c>
      <c r="G8" s="18" t="s">
        <v>92</v>
      </c>
      <c r="H8" s="18" t="s">
        <v>130</v>
      </c>
      <c r="I8" s="18" t="s">
        <v>93</v>
      </c>
    </row>
    <row r="9" spans="1:16" x14ac:dyDescent="0.35">
      <c r="A9" s="18" t="s">
        <v>129</v>
      </c>
      <c r="D9" s="18" t="s">
        <v>137</v>
      </c>
      <c r="E9" s="18" t="s">
        <v>144</v>
      </c>
      <c r="G9" s="18" t="s">
        <v>139</v>
      </c>
      <c r="H9" s="18" t="s">
        <v>164</v>
      </c>
    </row>
    <row r="10" spans="1:16" x14ac:dyDescent="0.35">
      <c r="A10" s="18" t="s">
        <v>138</v>
      </c>
      <c r="D10" s="18" t="s">
        <v>187</v>
      </c>
      <c r="G10" s="18" t="s">
        <v>102</v>
      </c>
      <c r="H10" s="18" t="s">
        <v>166</v>
      </c>
    </row>
    <row r="11" spans="1:16" x14ac:dyDescent="0.35">
      <c r="A11" s="18" t="s">
        <v>155</v>
      </c>
      <c r="H11" s="18" t="s">
        <v>124</v>
      </c>
    </row>
  </sheetData>
  <mergeCells count="1">
    <mergeCell ref="A1:P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13</vt:i4>
      </vt:variant>
    </vt:vector>
  </HeadingPairs>
  <TitlesOfParts>
    <vt:vector size="17" baseType="lpstr">
      <vt:lpstr>Dashboard</vt:lpstr>
      <vt:lpstr>Portfolio_Master</vt:lpstr>
      <vt:lpstr>Calc</vt:lpstr>
      <vt:lpstr>Lists</vt:lpstr>
      <vt:lpstr>ApproachList</vt:lpstr>
      <vt:lpstr>ApprovalStatusList</vt:lpstr>
      <vt:lpstr>BandList</vt:lpstr>
      <vt:lpstr>DocStatusList</vt:lpstr>
      <vt:lpstr>GateDecisionList</vt:lpstr>
      <vt:lpstr>GateList</vt:lpstr>
      <vt:lpstr>IssueLevelList</vt:lpstr>
      <vt:lpstr>PhaseList</vt:lpstr>
      <vt:lpstr>Portfolio_Master!Print_Titles</vt:lpstr>
      <vt:lpstr>RAGList</vt:lpstr>
      <vt:lpstr>StatusList</vt:lpstr>
      <vt:lpstr>TierList</vt:lpstr>
      <vt:lpstr>YesNoList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Yass4479 Baset</cp:lastModifiedBy>
  <cp:revision>1</cp:revision>
  <dcterms:created xsi:type="dcterms:W3CDTF">2026-08-13T22:35:45Z</dcterms:created>
  <dcterms:modified xsi:type="dcterms:W3CDTF">2026-08-20T12:59:01Z</dcterms:modified>
  <dc:language>en-US</dc:language>
</cp:coreProperties>
</file>